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rich\Documents\_Critical NEW Files\"/>
    </mc:Choice>
  </mc:AlternateContent>
  <xr:revisionPtr revIDLastSave="0" documentId="13_ncr:1_{722FCBA6-D422-422A-9E31-49DFB1FC8CAF}" xr6:coauthVersionLast="47" xr6:coauthVersionMax="47" xr10:uidLastSave="{00000000-0000-0000-0000-000000000000}"/>
  <bookViews>
    <workbookView xWindow="60" yWindow="0" windowWidth="18936" windowHeight="10548" xr2:uid="{0E384C66-3314-4EF5-AD46-2D03F3C03CB0}"/>
  </bookViews>
  <sheets>
    <sheet name="SAE Example" sheetId="3" r:id="rId1"/>
    <sheet name="Metric Example"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4" l="1"/>
  <c r="B4" i="4" s="1"/>
  <c r="D32" i="3"/>
  <c r="D33" i="3" s="1"/>
  <c r="E27" i="4"/>
  <c r="E17" i="3"/>
  <c r="E12" i="3"/>
  <c r="E19" i="4"/>
  <c r="E17" i="4"/>
  <c r="E15" i="4"/>
  <c r="E14" i="4"/>
  <c r="E14" i="3"/>
  <c r="E15" i="3"/>
  <c r="E19" i="3"/>
  <c r="E10" i="4"/>
  <c r="D31" i="4" s="1"/>
  <c r="E34" i="3"/>
  <c r="D21" i="3" l="1"/>
  <c r="D24" i="3" s="1"/>
  <c r="D33" i="4"/>
  <c r="D30" i="3"/>
  <c r="D30" i="4"/>
  <c r="E4" i="4" s="1"/>
  <c r="B46" i="3"/>
  <c r="D46" i="3" s="1"/>
  <c r="D48" i="3" s="1"/>
  <c r="C48" i="4"/>
  <c r="E46" i="4"/>
  <c r="B46" i="4"/>
  <c r="D46" i="4" s="1"/>
  <c r="D35" i="4"/>
  <c r="C35" i="4"/>
  <c r="E34" i="4"/>
  <c r="C34" i="4"/>
  <c r="E26" i="4"/>
  <c r="E24" i="4"/>
  <c r="B24" i="4"/>
  <c r="B17" i="4"/>
  <c r="B17" i="3"/>
  <c r="E24" i="3"/>
  <c r="C48" i="3"/>
  <c r="E46" i="3"/>
  <c r="C35" i="3"/>
  <c r="D35" i="3"/>
  <c r="E26" i="3"/>
  <c r="E27" i="3"/>
  <c r="C34" i="3"/>
  <c r="B24" i="3"/>
  <c r="E10" i="3"/>
  <c r="B48" i="3" l="1"/>
  <c r="B48" i="4"/>
  <c r="D48" i="4"/>
  <c r="E6" i="4" s="1"/>
  <c r="E12" i="4"/>
  <c r="E8" i="4" s="1"/>
  <c r="D21" i="4"/>
  <c r="D24" i="4" s="1"/>
  <c r="E8" i="3"/>
  <c r="D31" i="3"/>
  <c r="B4" i="3" l="1"/>
  <c r="E4" i="3"/>
  <c r="H40" i="4"/>
  <c r="E6" i="3"/>
  <c r="H38" i="4"/>
  <c r="H37" i="4"/>
  <c r="H37" i="3"/>
  <c r="H38" i="3"/>
  <c r="H4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Hoffmann</author>
  </authors>
  <commentList>
    <comment ref="B4" authorId="0" shapeId="0" xr:uid="{EF4E6B5C-10B6-43C5-AE0A-6163B9CBF9F6}">
      <text>
        <r>
          <rPr>
            <b/>
            <sz val="9"/>
            <color indexed="81"/>
            <rFont val="Tahoma"/>
            <family val="2"/>
          </rPr>
          <t>Rich Hoffmann:</t>
        </r>
        <r>
          <rPr>
            <sz val="9"/>
            <color indexed="81"/>
            <rFont val="Tahoma"/>
            <family val="2"/>
          </rPr>
          <t xml:space="preserve">
"YES!" in WHITE on DARKEST GREEN POSSIBLE… "NO!" in WHITE on DARKEST RED as POSSIBLE</t>
        </r>
      </text>
    </comment>
    <comment ref="E4" authorId="0" shapeId="0" xr:uid="{3E73D797-3087-4EEA-A99B-1D23CDB550F3}">
      <text>
        <r>
          <rPr>
            <b/>
            <sz val="9"/>
            <color indexed="81"/>
            <rFont val="Tahoma"/>
            <family val="2"/>
          </rPr>
          <t>Rich Hoffmann:</t>
        </r>
        <r>
          <rPr>
            <sz val="9"/>
            <color indexed="81"/>
            <rFont val="Tahoma"/>
            <family val="2"/>
          </rPr>
          <t xml:space="preserve">
"YES!" in WHITE on DARKEST GREEN POSSIBLE… "NO!" in WHITE on DARKEST RED as POSSIBLE</t>
        </r>
      </text>
    </comment>
    <comment ref="E6" authorId="0" shapeId="0" xr:uid="{6B8E83D8-26D3-41F4-88FF-1485A1D5E36E}">
      <text>
        <r>
          <rPr>
            <b/>
            <sz val="9"/>
            <color indexed="81"/>
            <rFont val="Tahoma"/>
            <family val="2"/>
          </rPr>
          <t>Rich Hoffmann:</t>
        </r>
        <r>
          <rPr>
            <sz val="9"/>
            <color indexed="81"/>
            <rFont val="Tahoma"/>
            <family val="2"/>
          </rPr>
          <t xml:space="preserve">
CHANGE lettering to WHITE on DARK PURPLE background</t>
        </r>
      </text>
    </comment>
    <comment ref="E8" authorId="0" shapeId="0" xr:uid="{10FE3CED-3297-4514-AAB1-B6753F2B6742}">
      <text>
        <r>
          <rPr>
            <b/>
            <sz val="9"/>
            <color indexed="81"/>
            <rFont val="Tahoma"/>
            <family val="2"/>
          </rPr>
          <t>Rich Hoffmann:</t>
        </r>
        <r>
          <rPr>
            <sz val="9"/>
            <color indexed="81"/>
            <rFont val="Tahoma"/>
            <family val="2"/>
          </rPr>
          <t xml:space="preserve">
Prefer BLACK lettering on (LIGHTER) GREEN background (if possible)</t>
        </r>
      </text>
    </comment>
    <comment ref="E10" authorId="0" shapeId="0" xr:uid="{B398E488-2C9D-43F9-BE54-2C4DCEF1F1FE}">
      <text>
        <r>
          <rPr>
            <b/>
            <sz val="9"/>
            <color indexed="81"/>
            <rFont val="Tahoma"/>
            <family val="2"/>
          </rPr>
          <t>Rich Hoffmann:</t>
        </r>
        <r>
          <rPr>
            <sz val="9"/>
            <color indexed="81"/>
            <rFont val="Tahoma"/>
            <family val="2"/>
          </rPr>
          <t xml:space="preserve">
CHANGE to WHITE on DARK BLUE background</t>
        </r>
      </text>
    </comment>
    <comment ref="E12" authorId="0" shapeId="0" xr:uid="{E870056F-520B-4069-A774-F2D3F415114B}">
      <text>
        <r>
          <rPr>
            <b/>
            <sz val="9"/>
            <color indexed="81"/>
            <rFont val="Tahoma"/>
            <family val="2"/>
          </rPr>
          <t>Rich Hoffmann:</t>
        </r>
        <r>
          <rPr>
            <sz val="9"/>
            <color indexed="81"/>
            <rFont val="Tahoma"/>
            <family val="2"/>
          </rPr>
          <t xml:space="preserve">
ALL water RESULTS to be BLACK on LIGHTER BLUE</t>
        </r>
      </text>
    </comment>
    <comment ref="D24" authorId="0" shapeId="0" xr:uid="{093C8423-03B3-4DEF-BF57-C704E4F1B1F9}">
      <text>
        <r>
          <rPr>
            <b/>
            <sz val="9"/>
            <color indexed="81"/>
            <rFont val="Tahoma"/>
            <family val="2"/>
          </rPr>
          <t>Rich Hoffmann:</t>
        </r>
        <r>
          <rPr>
            <sz val="9"/>
            <color indexed="81"/>
            <rFont val="Tahoma"/>
            <family val="2"/>
          </rPr>
          <t xml:space="preserve">
ALL water RESULTS to be BLACK on LIGHTER BLUE</t>
        </r>
      </text>
    </comment>
    <comment ref="E27" authorId="0" shapeId="0" xr:uid="{B75002F2-6BF2-4F53-A4A0-207DD6AECEA3}">
      <text>
        <r>
          <rPr>
            <b/>
            <sz val="9"/>
            <color indexed="81"/>
            <rFont val="Tahoma"/>
            <family val="2"/>
          </rPr>
          <t>Rich Hoffmann:</t>
        </r>
        <r>
          <rPr>
            <sz val="9"/>
            <color indexed="81"/>
            <rFont val="Tahoma"/>
            <family val="2"/>
          </rPr>
          <t xml:space="preserve">
ALL water RESULTS to be BLACK on LIGHTER BLUE</t>
        </r>
      </text>
    </comment>
    <comment ref="D30" authorId="0" shapeId="0" xr:uid="{F8AAD99B-A80F-485F-9E28-EFF3A8D6F0B5}">
      <text>
        <r>
          <rPr>
            <b/>
            <sz val="9"/>
            <color indexed="81"/>
            <rFont val="Tahoma"/>
            <family val="2"/>
          </rPr>
          <t>Rich Hoffmann:</t>
        </r>
        <r>
          <rPr>
            <sz val="9"/>
            <color indexed="81"/>
            <rFont val="Tahoma"/>
            <family val="2"/>
          </rPr>
          <t xml:space="preserve">
"YES!" in WHITE on DARKEST GREEN POSSIBLE… "NO!" in WHITE on DARKEST RED as POSSIBLE</t>
        </r>
      </text>
    </comment>
    <comment ref="D31" authorId="0" shapeId="0" xr:uid="{AD6B666B-9038-4631-9AEE-BCD588611BBD}">
      <text>
        <r>
          <rPr>
            <b/>
            <sz val="9"/>
            <color indexed="81"/>
            <rFont val="Tahoma"/>
            <family val="2"/>
          </rPr>
          <t>Rich Hoffmann:</t>
        </r>
        <r>
          <rPr>
            <sz val="9"/>
            <color indexed="81"/>
            <rFont val="Tahoma"/>
            <family val="2"/>
          </rPr>
          <t xml:space="preserve">
CHANGE to WHITE on DARK BLUE background</t>
        </r>
      </text>
    </comment>
    <comment ref="D33" authorId="0" shapeId="0" xr:uid="{FD51F59A-7299-4E19-9C71-2C8CFB00E8FC}">
      <text>
        <r>
          <rPr>
            <b/>
            <sz val="9"/>
            <color indexed="81"/>
            <rFont val="Tahoma"/>
            <family val="2"/>
          </rPr>
          <t>Rich Hoffmann:</t>
        </r>
        <r>
          <rPr>
            <sz val="9"/>
            <color indexed="81"/>
            <rFont val="Tahoma"/>
            <family val="2"/>
          </rPr>
          <t xml:space="preserve">
CHANGE from BLACK on PURPLE background (reserved for TANK CAPACITY) to YELLOW background with BLACK lettering.
Eventually I need this color to CHANGE depending upon the VALUE to show PLUS or MINUS as first requested...
...but at this point AFTER it is launched and we can afford the desired changes accordingly.</t>
        </r>
      </text>
    </comment>
    <comment ref="E34" authorId="0" shapeId="0" xr:uid="{6C05422B-C1FF-4CA0-8672-89F590E45131}">
      <text>
        <r>
          <rPr>
            <b/>
            <sz val="9"/>
            <color indexed="81"/>
            <rFont val="Tahoma"/>
            <family val="2"/>
          </rPr>
          <t>Rich Hoffmann:</t>
        </r>
        <r>
          <rPr>
            <sz val="9"/>
            <color indexed="81"/>
            <rFont val="Tahoma"/>
            <family val="2"/>
          </rPr>
          <t xml:space="preserve">
This RESULT is INCORRECT (12.3) on your phone app.  It is the TOTAL SUM of all individual RESULTS below that are divided into 60 minutes/hr at 12.7.  Please review the formula.  </t>
        </r>
      </text>
    </comment>
    <comment ref="D36" authorId="0" shapeId="0" xr:uid="{4C22A699-DC9C-44D4-A0D4-DFEEC50E243E}">
      <text>
        <r>
          <rPr>
            <b/>
            <sz val="9"/>
            <color indexed="81"/>
            <rFont val="Tahoma"/>
            <family val="2"/>
          </rPr>
          <t>Rich Hoffmann:</t>
        </r>
        <r>
          <rPr>
            <sz val="9"/>
            <color indexed="81"/>
            <rFont val="Tahoma"/>
            <family val="2"/>
          </rPr>
          <t xml:space="preserve">
ALL water ENTRIES remain RED but on a LIGHTER BLUE if possible for CONTRAST</t>
        </r>
      </text>
    </comment>
    <comment ref="D37" authorId="0" shapeId="0" xr:uid="{6C02C957-534F-42E5-9E2E-6C010F03C56B}">
      <text>
        <r>
          <rPr>
            <b/>
            <sz val="9"/>
            <color indexed="81"/>
            <rFont val="Tahoma"/>
            <family val="2"/>
          </rPr>
          <t>Rich Hoffmann:</t>
        </r>
        <r>
          <rPr>
            <sz val="9"/>
            <color indexed="81"/>
            <rFont val="Tahoma"/>
            <family val="2"/>
          </rPr>
          <t xml:space="preserve">
ALL water ENTRIES remain RED but on a LIGHTER BLUE if possible for CONTRAST</t>
        </r>
      </text>
    </comment>
    <comment ref="D38" authorId="0" shapeId="0" xr:uid="{712DB53B-B2CE-442B-B1B1-BB17A87F6FC7}">
      <text>
        <r>
          <rPr>
            <b/>
            <sz val="9"/>
            <color indexed="81"/>
            <rFont val="Tahoma"/>
            <family val="2"/>
          </rPr>
          <t>Rich Hoffmann:</t>
        </r>
        <r>
          <rPr>
            <sz val="9"/>
            <color indexed="81"/>
            <rFont val="Tahoma"/>
            <family val="2"/>
          </rPr>
          <t xml:space="preserve">
ALL water ENTRIES remain RED but on a LIGHTER BLUE if possible for CONTRAST</t>
        </r>
      </text>
    </comment>
    <comment ref="D39" authorId="0" shapeId="0" xr:uid="{606A50F8-5E0F-4CF5-9FEC-3223E190CD60}">
      <text>
        <r>
          <rPr>
            <b/>
            <sz val="9"/>
            <color indexed="81"/>
            <rFont val="Tahoma"/>
            <family val="2"/>
          </rPr>
          <t>Rich Hoffmann:</t>
        </r>
        <r>
          <rPr>
            <sz val="9"/>
            <color indexed="81"/>
            <rFont val="Tahoma"/>
            <family val="2"/>
          </rPr>
          <t xml:space="preserve">
ALL water ENTRIES remain RED but on a LIGHTER BLUE if possible for CONTRAST</t>
        </r>
      </text>
    </comment>
    <comment ref="D40" authorId="0" shapeId="0" xr:uid="{0BA286B2-AE3C-4E78-A2EA-4917948B52DA}">
      <text>
        <r>
          <rPr>
            <b/>
            <sz val="9"/>
            <color indexed="81"/>
            <rFont val="Tahoma"/>
            <family val="2"/>
          </rPr>
          <t>Rich Hoffmann:</t>
        </r>
        <r>
          <rPr>
            <sz val="9"/>
            <color indexed="81"/>
            <rFont val="Tahoma"/>
            <family val="2"/>
          </rPr>
          <t xml:space="preserve">
ALL water ENTRIES remain RED but on a LIGHTER BLUE if possible for CONTRAST</t>
        </r>
      </text>
    </comment>
    <comment ref="D41" authorId="0" shapeId="0" xr:uid="{B4585602-63CE-4227-AFFE-5DDBD684035F}">
      <text>
        <r>
          <rPr>
            <b/>
            <sz val="9"/>
            <color indexed="81"/>
            <rFont val="Tahoma"/>
            <family val="2"/>
          </rPr>
          <t>Rich Hoffmann:</t>
        </r>
        <r>
          <rPr>
            <sz val="9"/>
            <color indexed="81"/>
            <rFont val="Tahoma"/>
            <family val="2"/>
          </rPr>
          <t xml:space="preserve">
ALL water ENTRIES remain RED but on a LIGHTER BLUE if possible for CONTRAST</t>
        </r>
      </text>
    </comment>
    <comment ref="D46" authorId="0" shapeId="0" xr:uid="{F50AC702-A265-4411-9FA1-B2CF612C0FC0}">
      <text>
        <r>
          <rPr>
            <b/>
            <sz val="9"/>
            <color indexed="81"/>
            <rFont val="Tahoma"/>
            <family val="2"/>
          </rPr>
          <t>Rich Hoffmann:</t>
        </r>
        <r>
          <rPr>
            <sz val="9"/>
            <color indexed="81"/>
            <rFont val="Tahoma"/>
            <family val="2"/>
          </rPr>
          <t xml:space="preserve">
ALL water RESULTS to be BLACK on LIGHTER BLUE</t>
        </r>
      </text>
    </comment>
    <comment ref="B48" authorId="0" shapeId="0" xr:uid="{2C667985-EFFC-4803-AEA5-F110BA70C567}">
      <text>
        <r>
          <rPr>
            <b/>
            <sz val="9"/>
            <color indexed="81"/>
            <rFont val="Tahoma"/>
            <family val="2"/>
          </rPr>
          <t>Rich Hoffmann:</t>
        </r>
        <r>
          <rPr>
            <sz val="9"/>
            <color indexed="81"/>
            <rFont val="Tahoma"/>
            <family val="2"/>
          </rPr>
          <t xml:space="preserve">
CHANGE to WHITE on DARK BLUE background</t>
        </r>
      </text>
    </comment>
    <comment ref="D48" authorId="0" shapeId="0" xr:uid="{2060C588-A5AE-407E-BC06-BA73E4323526}">
      <text>
        <r>
          <rPr>
            <b/>
            <sz val="9"/>
            <color indexed="81"/>
            <rFont val="Tahoma"/>
            <family val="2"/>
          </rPr>
          <t>Rich Hoffmann:</t>
        </r>
        <r>
          <rPr>
            <sz val="9"/>
            <color indexed="81"/>
            <rFont val="Tahoma"/>
            <family val="2"/>
          </rPr>
          <t xml:space="preserve">
CHANGE lettering to WHITE on DARK PURPLE background…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Hoffmann</author>
  </authors>
  <commentList>
    <comment ref="E6" authorId="0" shapeId="0" xr:uid="{75BB23FA-51F3-4B58-91B4-A89D9132F5CB}">
      <text>
        <r>
          <rPr>
            <b/>
            <sz val="9"/>
            <color indexed="81"/>
            <rFont val="Tahoma"/>
            <family val="2"/>
          </rPr>
          <t>Rich Hoffmann:</t>
        </r>
        <r>
          <rPr>
            <sz val="9"/>
            <color indexed="81"/>
            <rFont val="Tahoma"/>
            <family val="2"/>
          </rPr>
          <t xml:space="preserve">
CHANGE lettering to WHITE on DARK PURPLE background</t>
        </r>
      </text>
    </comment>
    <comment ref="E8" authorId="0" shapeId="0" xr:uid="{6A9FEC5E-70EF-4379-AFB4-EC42CD2AA185}">
      <text>
        <r>
          <rPr>
            <b/>
            <sz val="9"/>
            <color indexed="81"/>
            <rFont val="Tahoma"/>
            <family val="2"/>
          </rPr>
          <t>Rich Hoffmann:</t>
        </r>
        <r>
          <rPr>
            <sz val="9"/>
            <color indexed="81"/>
            <rFont val="Tahoma"/>
            <family val="2"/>
          </rPr>
          <t xml:space="preserve">
Prefer BLACK lettering on (LIGHTER) GREEN background (if possible)</t>
        </r>
      </text>
    </comment>
    <comment ref="E10" authorId="0" shapeId="0" xr:uid="{75C721D5-578B-4BF1-82D4-3BE3391442D3}">
      <text>
        <r>
          <rPr>
            <b/>
            <sz val="9"/>
            <color indexed="81"/>
            <rFont val="Tahoma"/>
            <family val="2"/>
          </rPr>
          <t>Rich Hoffmann:</t>
        </r>
        <r>
          <rPr>
            <sz val="9"/>
            <color indexed="81"/>
            <rFont val="Tahoma"/>
            <family val="2"/>
          </rPr>
          <t xml:space="preserve">
CHANGE to WHITE on DARK BLUE background</t>
        </r>
      </text>
    </comment>
    <comment ref="D30" authorId="0" shapeId="0" xr:uid="{29781858-C37E-4C19-A14F-8A420ADD6E6C}">
      <text>
        <r>
          <rPr>
            <b/>
            <sz val="9"/>
            <color indexed="81"/>
            <rFont val="Tahoma"/>
            <family val="2"/>
          </rPr>
          <t>Rich Hoffmann:</t>
        </r>
        <r>
          <rPr>
            <sz val="9"/>
            <color indexed="81"/>
            <rFont val="Tahoma"/>
            <family val="2"/>
          </rPr>
          <t xml:space="preserve">
"YES!" in WHITE on DARKEST GREEN POSSIBLE… "NO!" in WHITE on DARKEST RED as POSSIBLE</t>
        </r>
      </text>
    </comment>
    <comment ref="D31" authorId="0" shapeId="0" xr:uid="{0B30AEED-688C-4A18-972D-0A9CE2910E55}">
      <text>
        <r>
          <rPr>
            <b/>
            <sz val="9"/>
            <color indexed="81"/>
            <rFont val="Tahoma"/>
            <family val="2"/>
          </rPr>
          <t>Rich Hoffmann:</t>
        </r>
        <r>
          <rPr>
            <sz val="9"/>
            <color indexed="81"/>
            <rFont val="Tahoma"/>
            <family val="2"/>
          </rPr>
          <t xml:space="preserve">
CHANGE to WHITE on DARK BLUE background</t>
        </r>
      </text>
    </comment>
    <comment ref="D33" authorId="0" shapeId="0" xr:uid="{1E41C662-998C-42B4-ACD0-7E26D95DD14D}">
      <text>
        <r>
          <rPr>
            <b/>
            <sz val="9"/>
            <color indexed="81"/>
            <rFont val="Tahoma"/>
            <family val="2"/>
          </rPr>
          <t>Rich Hoffmann:</t>
        </r>
        <r>
          <rPr>
            <sz val="9"/>
            <color indexed="81"/>
            <rFont val="Tahoma"/>
            <family val="2"/>
          </rPr>
          <t xml:space="preserve">
CHANGE from BLACK on PURPLE background (reserved for TANK CAPACITY) to YELLOW background with BLACK lettering.
Eventually I need this color to CHANGE depending upon the VALUE to show PLUS or MINUS as first requested...
...but at this point AFTER it is launched and we can afford the desired changes accordingly.</t>
        </r>
      </text>
    </comment>
  </commentList>
</comments>
</file>

<file path=xl/sharedStrings.xml><?xml version="1.0" encoding="utf-8"?>
<sst xmlns="http://schemas.openxmlformats.org/spreadsheetml/2006/main" count="111" uniqueCount="58">
  <si>
    <t>minutes</t>
  </si>
  <si>
    <t>Tender #5</t>
  </si>
  <si>
    <t>Tender #6</t>
  </si>
  <si>
    <t>delivers</t>
  </si>
  <si>
    <t>Travel minutes</t>
  </si>
  <si>
    <t>Fire Flow:</t>
  </si>
  <si>
    <t>Capacity:</t>
  </si>
  <si>
    <t>Fill Rate:</t>
  </si>
  <si>
    <t>Dump Rate:</t>
  </si>
  <si>
    <t>Make/Break:</t>
  </si>
  <si>
    <t>Fill Time:</t>
  </si>
  <si>
    <t>Dump Time:</t>
  </si>
  <si>
    <t>Handling:</t>
  </si>
  <si>
    <t>Port. Tank</t>
  </si>
  <si>
    <t>+50% @</t>
  </si>
  <si>
    <t>Port. Tank:</t>
  </si>
  <si>
    <t>Travel:</t>
  </si>
  <si>
    <t>The calculation process estimates</t>
  </si>
  <si>
    <t>Delivers:</t>
  </si>
  <si>
    <t>Complete the following chart to determine:</t>
  </si>
  <si>
    <t>Min. Met?</t>
  </si>
  <si>
    <t>Tender #7</t>
  </si>
  <si>
    <t>Tender #8</t>
  </si>
  <si>
    <t>Tender #9</t>
  </si>
  <si>
    <t>Tenders Avg.</t>
  </si>
  <si>
    <t>Totals:</t>
  </si>
  <si>
    <t>Req. Flow:</t>
  </si>
  <si>
    <t>Travel time</t>
  </si>
  <si>
    <t>ACTUAL:</t>
  </si>
  <si>
    <t>IF(K34&gt;0,60/K34,"")+IF(K35&gt;0,60/K35,"")+IF(K36&gt;0,60/K36,"")+IF(K37&gt;0,60/K37,"")+IF(K38&gt;0,60/K38,"")+IF(K39&gt;0,60/K39,"")+IF(K40&gt;0,60/K40,"")+IF(K41&gt;0,60/K41,"")+IF(K42&gt;0,60/K42,"")</t>
  </si>
  <si>
    <t>Deliveries per hour:</t>
  </si>
  <si>
    <t>IF(K34&gt;0,60/K34,0)+IF(K35&gt;0,60/K35,0)+IF(K36&gt;0,60/K36,0)+IF(K37&gt;0,60/K37,0)+IF(K38&gt;0,60/K38,0)+IF(K39&gt;0,60/K39,0)+IF(K40&gt;0,60/K40,0)+IF(K41&gt;0,60/K41,0)+IF(K42&gt;0,60/K42,0)</t>
  </si>
  <si>
    <t>m</t>
  </si>
  <si>
    <t>"SAE" or "M"</t>
  </si>
  <si>
    <t>Estimated TRAVEL Time:</t>
  </si>
  <si>
    <r>
      <t xml:space="preserve">All calculations based upon IFSTA </t>
    </r>
    <r>
      <rPr>
        <i/>
        <sz val="11"/>
        <color theme="1"/>
        <rFont val="Calibri"/>
        <family val="2"/>
        <scheme val="minor"/>
      </rPr>
      <t>Pumping Apparatus Driver/Operator Handbook</t>
    </r>
    <r>
      <rPr>
        <sz val="11"/>
        <color theme="1"/>
        <rFont val="Calibri"/>
        <family val="2"/>
        <scheme val="minor"/>
      </rPr>
      <t>, 3rd Edition (2015) - Chapter 13, "Water Shuttle Operations"  Pages 467-468.</t>
    </r>
  </si>
  <si>
    <t>s</t>
  </si>
  <si>
    <t>Veh. Ident.</t>
  </si>
  <si>
    <t>HFT Fire and Rescue Tech. and Equip., LLC © Copyright 2022 - All Rights Reserved</t>
  </si>
  <si>
    <t>CRITICAL!!!!  Title MUST read:</t>
  </si>
  <si>
    <t>Water Tender Shuttle Calculator App</t>
  </si>
  <si>
    <t>Identical Water Tenders Needed:</t>
  </si>
  <si>
    <t>TCU-44</t>
  </si>
  <si>
    <t>BFD-69</t>
  </si>
  <si>
    <t>BU-57</t>
  </si>
  <si>
    <t>BU-39</t>
  </si>
  <si>
    <t>MRFD-1</t>
  </si>
  <si>
    <r>
      <t xml:space="preserve">All calculations based upon IFSTA </t>
    </r>
    <r>
      <rPr>
        <i/>
        <sz val="11"/>
        <color theme="1"/>
        <rFont val="Calibri"/>
        <family val="2"/>
        <scheme val="minor"/>
      </rPr>
      <t>Pumping Apparatus Driver/Operator Handbook</t>
    </r>
    <r>
      <rPr>
        <sz val="11"/>
        <color theme="1"/>
        <rFont val="Calibri"/>
        <family val="2"/>
        <scheme val="minor"/>
      </rPr>
      <t>, 3rd Edition (2015) - Chapter 13, "Water Shuttle Operations"  Pg. 467-468.</t>
    </r>
  </si>
  <si>
    <t xml:space="preserve"> </t>
  </si>
  <si>
    <t>LFD-07</t>
  </si>
  <si>
    <t>GER-09</t>
  </si>
  <si>
    <t>BDF-47</t>
  </si>
  <si>
    <t>ME-27</t>
  </si>
  <si>
    <t>Required Portable Storage Tank capacity is estimated by MULTIPLYING the Number of Water Tenders ordered MULTIPLIED by their Average GPM/LPM delivery rates MULTIPLIED by the NUMBER of Deliveries per Hour (based upon the AVERAGE Round trip time of each from gate to gate.)</t>
  </si>
  <si>
    <r>
      <rPr>
        <b/>
        <i/>
        <u/>
        <sz val="12"/>
        <color theme="1"/>
        <rFont val="Calibri"/>
        <family val="2"/>
        <scheme val="minor"/>
      </rPr>
      <t>ACTUAL</t>
    </r>
    <r>
      <rPr>
        <b/>
        <i/>
        <sz val="12"/>
        <color theme="1"/>
        <rFont val="Calibri"/>
        <family val="2"/>
        <scheme val="minor"/>
      </rPr>
      <t xml:space="preserve"> GPM:</t>
    </r>
  </si>
  <si>
    <t>WaterTenderApp.com</t>
  </si>
  <si>
    <t>Required?</t>
  </si>
  <si>
    <t>Difference in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</si>
</sst>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_);[Red]\(0.0\)"/>
  </numFmts>
  <fonts count="42" x14ac:knownFonts="1">
    <font>
      <sz val="11"/>
      <color theme="1"/>
      <name val="Calibri"/>
      <family val="2"/>
      <scheme val="minor"/>
    </font>
    <font>
      <b/>
      <sz val="11"/>
      <color theme="1"/>
      <name val="Calibri"/>
      <family val="2"/>
      <scheme val="minor"/>
    </font>
    <font>
      <b/>
      <sz val="12"/>
      <color theme="1"/>
      <name val="Calibri"/>
      <family val="2"/>
      <scheme val="minor"/>
    </font>
    <font>
      <b/>
      <sz val="12"/>
      <color rgb="FFC00000"/>
      <name val="Calibri"/>
      <family val="2"/>
      <scheme val="minor"/>
    </font>
    <font>
      <b/>
      <sz val="12"/>
      <name val="Calibri"/>
      <family val="2"/>
      <scheme val="minor"/>
    </font>
    <font>
      <b/>
      <i/>
      <u/>
      <sz val="12"/>
      <name val="Calibri"/>
      <family val="2"/>
      <scheme val="minor"/>
    </font>
    <font>
      <b/>
      <u/>
      <sz val="12"/>
      <color theme="1"/>
      <name val="Calibri"/>
      <family val="2"/>
      <scheme val="minor"/>
    </font>
    <font>
      <b/>
      <i/>
      <u/>
      <sz val="12"/>
      <color theme="1"/>
      <name val="Calibri"/>
      <family val="2"/>
      <scheme val="minor"/>
    </font>
    <font>
      <b/>
      <i/>
      <u/>
      <sz val="14"/>
      <color rgb="FFC00000"/>
      <name val="Calibri"/>
      <family val="2"/>
      <scheme val="minor"/>
    </font>
    <font>
      <b/>
      <u/>
      <sz val="14"/>
      <color theme="1"/>
      <name val="Calibri"/>
      <family val="2"/>
      <scheme val="minor"/>
    </font>
    <font>
      <b/>
      <i/>
      <u/>
      <sz val="14"/>
      <name val="Calibri"/>
      <family val="2"/>
      <scheme val="minor"/>
    </font>
    <font>
      <b/>
      <i/>
      <u/>
      <sz val="14"/>
      <color theme="1"/>
      <name val="Calibri"/>
      <family val="2"/>
      <scheme val="minor"/>
    </font>
    <font>
      <b/>
      <i/>
      <u/>
      <sz val="16"/>
      <color theme="1"/>
      <name val="Calibri"/>
      <family val="2"/>
      <scheme val="minor"/>
    </font>
    <font>
      <b/>
      <i/>
      <u/>
      <sz val="16"/>
      <name val="Calibri"/>
      <family val="2"/>
      <scheme val="minor"/>
    </font>
    <font>
      <b/>
      <i/>
      <u/>
      <sz val="16"/>
      <color theme="0"/>
      <name val="Calibri"/>
      <family val="2"/>
      <scheme val="minor"/>
    </font>
    <font>
      <b/>
      <sz val="16"/>
      <color theme="1"/>
      <name val="Calibri"/>
      <family val="2"/>
      <scheme val="minor"/>
    </font>
    <font>
      <b/>
      <i/>
      <u/>
      <sz val="22"/>
      <color rgb="FFC00000"/>
      <name val="Calibri"/>
      <family val="2"/>
      <scheme val="minor"/>
    </font>
    <font>
      <b/>
      <sz val="16"/>
      <color rgb="FFC00000"/>
      <name val="Calibri"/>
      <family val="2"/>
      <scheme val="minor"/>
    </font>
    <font>
      <b/>
      <i/>
      <u/>
      <sz val="16"/>
      <color rgb="FFC00000"/>
      <name val="Calibri"/>
      <family val="2"/>
      <scheme val="minor"/>
    </font>
    <font>
      <b/>
      <sz val="16"/>
      <name val="Calibri"/>
      <family val="2"/>
      <scheme val="minor"/>
    </font>
    <font>
      <b/>
      <i/>
      <u/>
      <sz val="10"/>
      <name val="Calibri"/>
      <family val="2"/>
      <scheme val="minor"/>
    </font>
    <font>
      <b/>
      <sz val="15"/>
      <color theme="1"/>
      <name val="Calibri"/>
      <family val="2"/>
      <scheme val="minor"/>
    </font>
    <font>
      <b/>
      <i/>
      <sz val="12"/>
      <color theme="1"/>
      <name val="Calibri"/>
      <family val="2"/>
      <scheme val="minor"/>
    </font>
    <font>
      <b/>
      <sz val="10"/>
      <color theme="1"/>
      <name val="Calibri"/>
      <family val="2"/>
      <scheme val="minor"/>
    </font>
    <font>
      <b/>
      <i/>
      <sz val="16"/>
      <color rgb="FFC00000"/>
      <name val="Calibri"/>
      <family val="2"/>
      <scheme val="minor"/>
    </font>
    <font>
      <b/>
      <i/>
      <u/>
      <sz val="12"/>
      <color rgb="FFC00000"/>
      <name val="Calibri"/>
      <family val="2"/>
      <scheme val="minor"/>
    </font>
    <font>
      <sz val="14"/>
      <color theme="1"/>
      <name val="Calibri"/>
      <family val="2"/>
      <scheme val="minor"/>
    </font>
    <font>
      <b/>
      <i/>
      <sz val="14"/>
      <color theme="1"/>
      <name val="Calibri"/>
      <family val="2"/>
      <scheme val="minor"/>
    </font>
    <font>
      <b/>
      <sz val="14"/>
      <color theme="1"/>
      <name val="Calibri"/>
      <family val="2"/>
      <scheme val="minor"/>
    </font>
    <font>
      <i/>
      <sz val="11"/>
      <color theme="1"/>
      <name val="Calibri"/>
      <family val="2"/>
      <scheme val="minor"/>
    </font>
    <font>
      <u/>
      <sz val="11"/>
      <color theme="10"/>
      <name val="Calibri"/>
      <family val="2"/>
      <scheme val="minor"/>
    </font>
    <font>
      <b/>
      <sz val="11"/>
      <color rgb="FFC00000"/>
      <name val="Calibri"/>
      <family val="2"/>
      <scheme val="minor"/>
    </font>
    <font>
      <b/>
      <i/>
      <sz val="14"/>
      <name val="Calibri"/>
      <family val="2"/>
      <scheme val="minor"/>
    </font>
    <font>
      <b/>
      <i/>
      <u/>
      <sz val="14"/>
      <color theme="0"/>
      <name val="Calibri"/>
      <family val="2"/>
      <scheme val="minor"/>
    </font>
    <font>
      <b/>
      <i/>
      <u/>
      <sz val="20"/>
      <color theme="0"/>
      <name val="Calibri"/>
      <family val="2"/>
      <scheme val="minor"/>
    </font>
    <font>
      <b/>
      <i/>
      <u/>
      <sz val="16"/>
      <color theme="0" tint="-4.9989318521683403E-2"/>
      <name val="Calibri"/>
      <family val="2"/>
      <scheme val="minor"/>
    </font>
    <font>
      <b/>
      <i/>
      <u/>
      <sz val="14"/>
      <color theme="0" tint="-4.9989318521683403E-2"/>
      <name val="Calibri"/>
      <family val="2"/>
      <scheme val="minor"/>
    </font>
    <font>
      <b/>
      <i/>
      <u/>
      <sz val="12"/>
      <color theme="0" tint="-4.9989318521683403E-2"/>
      <name val="Calibri"/>
      <family val="2"/>
      <scheme val="minor"/>
    </font>
    <font>
      <sz val="9"/>
      <color indexed="81"/>
      <name val="Tahoma"/>
      <family val="2"/>
    </font>
    <font>
      <b/>
      <sz val="9"/>
      <color indexed="81"/>
      <name val="Tahoma"/>
      <family val="2"/>
    </font>
    <font>
      <b/>
      <i/>
      <u/>
      <sz val="18"/>
      <color theme="0"/>
      <name val="Calibri"/>
      <family val="2"/>
      <scheme val="minor"/>
    </font>
    <font>
      <b/>
      <i/>
      <sz val="16"/>
      <color theme="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rgb="FFB7ECF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7030A0"/>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1ADC06"/>
        <bgColor indexed="64"/>
      </patternFill>
    </fill>
  </fills>
  <borders count="53">
    <border>
      <left/>
      <right/>
      <top/>
      <bottom/>
      <diagonal/>
    </border>
    <border>
      <left/>
      <right/>
      <top style="thick">
        <color rgb="FFFF0000"/>
      </top>
      <bottom style="thick">
        <color rgb="FFFF0000"/>
      </bottom>
      <diagonal/>
    </border>
    <border>
      <left style="thick">
        <color rgb="FFFF0000"/>
      </left>
      <right style="thick">
        <color rgb="FFFF0000"/>
      </right>
      <top style="thick">
        <color rgb="FFFF0000"/>
      </top>
      <bottom style="thick">
        <color rgb="FFFF0000"/>
      </bottom>
      <diagonal/>
    </border>
    <border>
      <left/>
      <right/>
      <top/>
      <bottom style="thick">
        <color rgb="FFFF0000"/>
      </bottom>
      <diagonal/>
    </border>
    <border>
      <left/>
      <right style="thick">
        <color rgb="FFFF0000"/>
      </right>
      <top/>
      <bottom/>
      <diagonal/>
    </border>
    <border>
      <left style="thick">
        <color indexed="64"/>
      </left>
      <right style="thick">
        <color indexed="64"/>
      </right>
      <top style="thick">
        <color indexed="64"/>
      </top>
      <bottom style="thick">
        <color indexed="64"/>
      </bottom>
      <diagonal/>
    </border>
    <border>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rgb="FFFF0000"/>
      </left>
      <right style="thick">
        <color rgb="FFFF0000"/>
      </right>
      <top style="thick">
        <color indexed="64"/>
      </top>
      <bottom style="medium">
        <color indexed="64"/>
      </bottom>
      <diagonal/>
    </border>
    <border>
      <left style="medium">
        <color rgb="FF002060"/>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ck">
        <color rgb="FFFF0000"/>
      </left>
      <right style="thick">
        <color rgb="FFFF0000"/>
      </right>
      <top style="thick">
        <color rgb="FFFF0000"/>
      </top>
      <bottom/>
      <diagonal/>
    </border>
    <border>
      <left/>
      <right style="thick">
        <color indexed="64"/>
      </right>
      <top/>
      <bottom/>
      <diagonal/>
    </border>
    <border>
      <left/>
      <right style="thick">
        <color rgb="FFFF0000"/>
      </right>
      <top style="thick">
        <color rgb="FFFF0000"/>
      </top>
      <bottom style="thick">
        <color rgb="FFFF0000"/>
      </bottom>
      <diagonal/>
    </border>
    <border>
      <left style="thick">
        <color rgb="FFFF0000"/>
      </left>
      <right style="thick">
        <color rgb="FFFF0000"/>
      </right>
      <top/>
      <bottom/>
      <diagonal/>
    </border>
    <border>
      <left style="medium">
        <color rgb="FFFF0000"/>
      </left>
      <right style="medium">
        <color rgb="FFFF0000"/>
      </right>
      <top style="medium">
        <color rgb="FFFF0000"/>
      </top>
      <bottom style="medium">
        <color rgb="FFFF0000"/>
      </bottom>
      <diagonal/>
    </border>
    <border>
      <left style="thick">
        <color indexed="64"/>
      </left>
      <right/>
      <top style="medium">
        <color rgb="FFFF0000"/>
      </top>
      <bottom style="medium">
        <color rgb="FFFF0000"/>
      </bottom>
      <diagonal/>
    </border>
    <border>
      <left style="medium">
        <color indexed="64"/>
      </left>
      <right/>
      <top/>
      <bottom/>
      <diagonal/>
    </border>
    <border>
      <left style="thick">
        <color rgb="FFFF0000"/>
      </left>
      <right style="medium">
        <color indexed="64"/>
      </right>
      <top/>
      <bottom style="thick">
        <color rgb="FFFF0000"/>
      </bottom>
      <diagonal/>
    </border>
    <border>
      <left/>
      <right style="medium">
        <color indexed="64"/>
      </right>
      <top/>
      <bottom/>
      <diagonal/>
    </border>
    <border>
      <left style="thick">
        <color rgb="FFFF0000"/>
      </left>
      <right style="medium">
        <color indexed="64"/>
      </right>
      <top style="thick">
        <color rgb="FFFF0000"/>
      </top>
      <bottom style="thick">
        <color rgb="FFFF0000"/>
      </bottom>
      <diagonal/>
    </border>
    <border>
      <left/>
      <right style="medium">
        <color indexed="64"/>
      </right>
      <top style="thick">
        <color rgb="FFFF0000"/>
      </top>
      <bottom/>
      <diagonal/>
    </border>
    <border>
      <left style="thick">
        <color rgb="FFFF0000"/>
      </left>
      <right style="medium">
        <color indexed="64"/>
      </right>
      <top/>
      <bottom/>
      <diagonal/>
    </border>
    <border>
      <left style="medium">
        <color indexed="64"/>
      </left>
      <right style="thick">
        <color rgb="FFFF0000"/>
      </right>
      <top style="thick">
        <color rgb="FFFF0000"/>
      </top>
      <bottom style="thick">
        <color rgb="FFFF0000"/>
      </bottom>
      <diagonal/>
    </border>
    <border>
      <left style="thick">
        <color rgb="FFFF0000"/>
      </left>
      <right style="medium">
        <color indexed="64"/>
      </right>
      <top style="thick">
        <color indexed="64"/>
      </top>
      <bottom style="thick">
        <color indexed="64"/>
      </bottom>
      <diagonal/>
    </border>
    <border>
      <left style="medium">
        <color indexed="64"/>
      </left>
      <right style="thick">
        <color indexed="64"/>
      </right>
      <top/>
      <bottom style="thick">
        <color indexed="64"/>
      </bottom>
      <diagonal/>
    </border>
    <border>
      <left style="medium">
        <color indexed="64"/>
      </left>
      <right style="thick">
        <color rgb="FFFF0000"/>
      </right>
      <top style="thick">
        <color indexed="64"/>
      </top>
      <bottom style="medium">
        <color indexed="64"/>
      </bottom>
      <diagonal/>
    </border>
    <border>
      <left style="medium">
        <color indexed="64"/>
      </left>
      <right style="thick">
        <color rgb="FFFF0000"/>
      </right>
      <top style="medium">
        <color indexed="64"/>
      </top>
      <bottom style="medium">
        <color indexed="64"/>
      </bottom>
      <diagonal/>
    </border>
    <border>
      <left style="medium">
        <color indexed="64"/>
      </left>
      <right style="thick">
        <color rgb="FFFF0000"/>
      </right>
      <top style="medium">
        <color indexed="64"/>
      </top>
      <bottom style="thick">
        <color indexed="64"/>
      </bottom>
      <diagonal/>
    </border>
    <border>
      <left style="medium">
        <color indexed="64"/>
      </left>
      <right style="thick">
        <color indexed="64"/>
      </right>
      <top style="medium">
        <color rgb="FFFF0000"/>
      </top>
      <bottom style="medium">
        <color rgb="FFFF0000"/>
      </bottom>
      <diagonal/>
    </border>
    <border>
      <left style="medium">
        <color indexed="64"/>
      </left>
      <right style="thick">
        <color rgb="FFFF0000"/>
      </right>
      <top style="thick">
        <color rgb="FFFF0000"/>
      </top>
      <bottom style="medium">
        <color indexed="64"/>
      </bottom>
      <diagonal/>
    </border>
    <border>
      <left style="thick">
        <color rgb="FFFF0000"/>
      </left>
      <right/>
      <top style="thick">
        <color indexed="64"/>
      </top>
      <bottom style="medium">
        <color indexed="64"/>
      </bottom>
      <diagonal/>
    </border>
    <border>
      <left style="thick">
        <color rgb="FFFF0000"/>
      </left>
      <right style="thick">
        <color rgb="FFFF0000"/>
      </right>
      <top style="thick">
        <color rgb="FFFF0000"/>
      </top>
      <bottom style="medium">
        <color indexed="64"/>
      </bottom>
      <diagonal/>
    </border>
    <border>
      <left style="thick">
        <color rgb="FFFF0000"/>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bottom/>
      <diagonal/>
    </border>
    <border>
      <left style="thick">
        <color rgb="FFFF0000"/>
      </left>
      <right style="medium">
        <color rgb="FF00206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bottom style="thick">
        <color indexed="64"/>
      </bottom>
      <diagonal/>
    </border>
    <border>
      <left/>
      <right style="medium">
        <color indexed="64"/>
      </right>
      <top style="thick">
        <color rgb="FFFF0000"/>
      </top>
      <bottom style="thick">
        <color rgb="FFFF0000"/>
      </bottom>
      <diagonal/>
    </border>
    <border>
      <left/>
      <right style="thick">
        <color indexed="64"/>
      </right>
      <top style="thick">
        <color indexed="64"/>
      </top>
      <bottom style="thick">
        <color indexed="64"/>
      </bottom>
      <diagonal/>
    </border>
    <border>
      <left style="thick">
        <color rgb="FFFF0000"/>
      </left>
      <right style="medium">
        <color indexed="64"/>
      </right>
      <top style="thick">
        <color rgb="FFFF0000"/>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s>
  <cellStyleXfs count="2">
    <xf numFmtId="0" fontId="0" fillId="0" borderId="0"/>
    <xf numFmtId="0" fontId="30" fillId="0" borderId="0" applyNumberFormat="0" applyFill="0" applyBorder="0" applyAlignment="0" applyProtection="0"/>
  </cellStyleXfs>
  <cellXfs count="163">
    <xf numFmtId="0" fontId="0" fillId="0" borderId="0" xfId="0"/>
    <xf numFmtId="3" fontId="6" fillId="0" borderId="0" xfId="0" applyNumberFormat="1" applyFont="1" applyAlignment="1">
      <alignment horizontal="center"/>
    </xf>
    <xf numFmtId="0" fontId="9" fillId="0" borderId="8" xfId="0" applyFont="1" applyBorder="1" applyAlignment="1">
      <alignment horizontal="center" vertical="center" shrinkToFit="1"/>
    </xf>
    <xf numFmtId="3" fontId="2" fillId="0" borderId="0" xfId="0" applyNumberFormat="1" applyFont="1" applyAlignment="1">
      <alignment horizontal="center" vertical="center" shrinkToFit="1"/>
    </xf>
    <xf numFmtId="0" fontId="2" fillId="0" borderId="0" xfId="0" applyFont="1" applyAlignment="1">
      <alignment shrinkToFit="1"/>
    </xf>
    <xf numFmtId="9" fontId="2" fillId="0" borderId="0" xfId="0" quotePrefix="1" applyNumberFormat="1" applyFont="1" applyAlignment="1">
      <alignment horizontal="center" vertical="center" shrinkToFit="1"/>
    </xf>
    <xf numFmtId="164" fontId="2" fillId="0" borderId="0" xfId="0" applyNumberFormat="1" applyFont="1" applyAlignment="1">
      <alignment horizontal="center" shrinkToFit="1"/>
    </xf>
    <xf numFmtId="0" fontId="1" fillId="0" borderId="0" xfId="0" applyFont="1" applyAlignment="1">
      <alignment shrinkToFit="1"/>
    </xf>
    <xf numFmtId="0" fontId="2" fillId="0" borderId="0" xfId="0" applyFont="1" applyAlignment="1">
      <alignment horizontal="right" vertical="center"/>
    </xf>
    <xf numFmtId="0" fontId="1" fillId="0" borderId="0" xfId="0" applyFont="1" applyAlignment="1">
      <alignment horizontal="right" shrinkToFit="1"/>
    </xf>
    <xf numFmtId="3" fontId="17" fillId="2" borderId="7" xfId="0" applyNumberFormat="1" applyFont="1" applyFill="1" applyBorder="1" applyAlignment="1" applyProtection="1">
      <alignment horizontal="center" vertical="center" shrinkToFit="1"/>
      <protection locked="0"/>
    </xf>
    <xf numFmtId="0" fontId="18" fillId="2" borderId="2" xfId="0" applyFont="1" applyFill="1" applyBorder="1" applyAlignment="1" applyProtection="1">
      <alignment horizontal="center" vertical="center"/>
      <protection locked="0"/>
    </xf>
    <xf numFmtId="3" fontId="17" fillId="2" borderId="2" xfId="0" applyNumberFormat="1" applyFont="1" applyFill="1" applyBorder="1" applyAlignment="1" applyProtection="1">
      <alignment horizontal="center" vertical="center" shrinkToFit="1"/>
      <protection locked="0"/>
    </xf>
    <xf numFmtId="165" fontId="17" fillId="2" borderId="2" xfId="0" applyNumberFormat="1" applyFont="1" applyFill="1" applyBorder="1" applyAlignment="1" applyProtection="1">
      <alignment horizontal="center" vertical="center" shrinkToFit="1"/>
      <protection locked="0"/>
    </xf>
    <xf numFmtId="3" fontId="18" fillId="2" borderId="2" xfId="0" applyNumberFormat="1" applyFont="1" applyFill="1" applyBorder="1" applyAlignment="1" applyProtection="1">
      <alignment horizontal="center" vertical="center" shrinkToFit="1"/>
      <protection locked="0"/>
    </xf>
    <xf numFmtId="0" fontId="16" fillId="0" borderId="0" xfId="0" applyFont="1" applyAlignment="1">
      <alignment vertical="top" shrinkToFit="1"/>
    </xf>
    <xf numFmtId="0" fontId="8" fillId="0" borderId="0" xfId="0" applyFont="1" applyAlignment="1">
      <alignment vertical="center" shrinkToFit="1"/>
    </xf>
    <xf numFmtId="3" fontId="18" fillId="2" borderId="20" xfId="0" applyNumberFormat="1" applyFont="1" applyFill="1" applyBorder="1" applyAlignment="1" applyProtection="1">
      <alignment horizontal="center" vertical="center" shrinkToFit="1"/>
      <protection locked="0"/>
    </xf>
    <xf numFmtId="3" fontId="18" fillId="2" borderId="6" xfId="0" applyNumberFormat="1" applyFont="1" applyFill="1" applyBorder="1" applyAlignment="1" applyProtection="1">
      <alignment horizontal="center" vertical="center" shrinkToFit="1"/>
      <protection locked="0"/>
    </xf>
    <xf numFmtId="3" fontId="18" fillId="2" borderId="20" xfId="0" applyNumberFormat="1" applyFont="1" applyFill="1" applyBorder="1" applyAlignment="1" applyProtection="1">
      <alignment horizontal="center"/>
      <protection locked="0"/>
    </xf>
    <xf numFmtId="0" fontId="1" fillId="0" borderId="21" xfId="0" applyFont="1" applyBorder="1" applyAlignment="1">
      <alignment horizontal="right"/>
    </xf>
    <xf numFmtId="165" fontId="17" fillId="2" borderId="7" xfId="0" applyNumberFormat="1" applyFont="1" applyFill="1" applyBorder="1" applyAlignment="1" applyProtection="1">
      <alignment horizontal="center" vertical="center" shrinkToFit="1"/>
      <protection locked="0"/>
    </xf>
    <xf numFmtId="0" fontId="0" fillId="0" borderId="3" xfId="0" applyBorder="1"/>
    <xf numFmtId="0" fontId="2" fillId="0" borderId="21" xfId="0" applyFont="1" applyBorder="1" applyAlignment="1">
      <alignment horizontal="right" shrinkToFit="1"/>
    </xf>
    <xf numFmtId="0" fontId="2" fillId="0" borderId="21" xfId="0" applyFont="1" applyBorder="1" applyAlignment="1">
      <alignment horizontal="right" vertical="center" shrinkToFit="1"/>
    </xf>
    <xf numFmtId="0" fontId="3" fillId="0" borderId="0" xfId="0" applyFont="1" applyAlignment="1">
      <alignment shrinkToFit="1"/>
    </xf>
    <xf numFmtId="164" fontId="2" fillId="0" borderId="0" xfId="0" applyNumberFormat="1" applyFont="1" applyAlignment="1">
      <alignment horizontal="center" vertical="center" shrinkToFit="1"/>
    </xf>
    <xf numFmtId="0" fontId="0" fillId="0" borderId="9" xfId="0" applyBorder="1"/>
    <xf numFmtId="0" fontId="2" fillId="0" borderId="24" xfId="0" applyFont="1" applyBorder="1" applyAlignment="1">
      <alignment horizontal="right" vertical="center" shrinkToFit="1"/>
    </xf>
    <xf numFmtId="0" fontId="0" fillId="0" borderId="24" xfId="0" applyBorder="1"/>
    <xf numFmtId="0" fontId="0" fillId="0" borderId="26" xfId="0" applyBorder="1"/>
    <xf numFmtId="0" fontId="2" fillId="0" borderId="24" xfId="0" applyFont="1" applyBorder="1" applyAlignment="1">
      <alignment vertical="center" shrinkToFit="1"/>
    </xf>
    <xf numFmtId="1" fontId="4" fillId="3" borderId="27" xfId="0" applyNumberFormat="1" applyFont="1" applyFill="1" applyBorder="1" applyAlignment="1">
      <alignment horizontal="center" vertical="center" shrinkToFit="1"/>
    </xf>
    <xf numFmtId="0" fontId="0" fillId="0" borderId="28" xfId="0" applyBorder="1"/>
    <xf numFmtId="0" fontId="2" fillId="0" borderId="24" xfId="0" applyFont="1" applyBorder="1" applyAlignment="1">
      <alignment shrinkToFit="1"/>
    </xf>
    <xf numFmtId="0" fontId="6" fillId="0" borderId="26" xfId="0" applyFont="1" applyBorder="1" applyAlignment="1">
      <alignment horizontal="center" vertical="center"/>
    </xf>
    <xf numFmtId="3" fontId="12" fillId="2" borderId="30" xfId="0" applyNumberFormat="1" applyFont="1" applyFill="1" applyBorder="1" applyAlignment="1">
      <alignment horizontal="center" vertical="center" shrinkToFit="1"/>
    </xf>
    <xf numFmtId="0" fontId="21" fillId="0" borderId="32" xfId="0" applyFont="1" applyBorder="1" applyAlignment="1">
      <alignment horizontal="right" vertical="center"/>
    </xf>
    <xf numFmtId="164" fontId="5" fillId="5" borderId="43" xfId="0" applyNumberFormat="1" applyFont="1" applyFill="1" applyBorder="1" applyAlignment="1">
      <alignment horizontal="center" vertical="center" shrinkToFit="1"/>
    </xf>
    <xf numFmtId="1" fontId="18" fillId="5" borderId="1" xfId="0" applyNumberFormat="1" applyFont="1" applyFill="1" applyBorder="1" applyAlignment="1" applyProtection="1">
      <alignment horizontal="center"/>
      <protection locked="0"/>
    </xf>
    <xf numFmtId="1" fontId="18" fillId="5" borderId="1" xfId="0" applyNumberFormat="1" applyFont="1" applyFill="1" applyBorder="1" applyAlignment="1" applyProtection="1">
      <alignment horizontal="center" vertical="center" shrinkToFit="1"/>
      <protection locked="0"/>
    </xf>
    <xf numFmtId="0" fontId="1" fillId="0" borderId="29" xfId="0" applyFont="1" applyBorder="1"/>
    <xf numFmtId="0" fontId="2" fillId="0" borderId="24" xfId="0" applyFont="1" applyBorder="1" applyAlignment="1">
      <alignment horizontal="right" shrinkToFit="1"/>
    </xf>
    <xf numFmtId="1" fontId="18" fillId="3" borderId="2" xfId="0" applyNumberFormat="1" applyFont="1" applyFill="1" applyBorder="1" applyAlignment="1" applyProtection="1">
      <alignment horizontal="center"/>
      <protection locked="0"/>
    </xf>
    <xf numFmtId="1" fontId="18" fillId="3" borderId="18" xfId="0" applyNumberFormat="1" applyFont="1" applyFill="1" applyBorder="1" applyAlignment="1" applyProtection="1">
      <alignment horizontal="center" vertical="center" shrinkToFit="1"/>
      <protection locked="0"/>
    </xf>
    <xf numFmtId="1" fontId="18" fillId="3" borderId="2" xfId="0" applyNumberFormat="1" applyFont="1" applyFill="1" applyBorder="1" applyAlignment="1" applyProtection="1">
      <alignment horizontal="center" vertical="center" shrinkToFit="1"/>
      <protection locked="0"/>
    </xf>
    <xf numFmtId="3" fontId="13" fillId="2" borderId="5" xfId="0" applyNumberFormat="1" applyFont="1" applyFill="1" applyBorder="1" applyAlignment="1">
      <alignment horizontal="center" vertical="center" shrinkToFit="1"/>
    </xf>
    <xf numFmtId="1" fontId="13" fillId="3" borderId="2" xfId="0" applyNumberFormat="1" applyFont="1" applyFill="1" applyBorder="1" applyAlignment="1">
      <alignment horizontal="center" vertical="center" shrinkToFit="1"/>
    </xf>
    <xf numFmtId="1" fontId="19" fillId="3" borderId="27" xfId="0" applyNumberFormat="1" applyFont="1" applyFill="1" applyBorder="1" applyAlignment="1">
      <alignment horizontal="center" vertical="center" shrinkToFit="1"/>
    </xf>
    <xf numFmtId="164" fontId="0" fillId="0" borderId="0" xfId="0" applyNumberFormat="1"/>
    <xf numFmtId="164" fontId="11" fillId="0" borderId="42" xfId="0" applyNumberFormat="1" applyFont="1" applyBorder="1" applyAlignment="1" applyProtection="1">
      <alignment horizontal="center" vertical="center" shrinkToFit="1"/>
      <protection hidden="1"/>
    </xf>
    <xf numFmtId="0" fontId="24" fillId="0" borderId="42" xfId="0" applyFont="1" applyBorder="1" applyAlignment="1">
      <alignment horizontal="center" vertical="center" wrapText="1" shrinkToFit="1"/>
    </xf>
    <xf numFmtId="3" fontId="25" fillId="0" borderId="19" xfId="0" applyNumberFormat="1" applyFont="1" applyBorder="1" applyAlignment="1">
      <alignment horizontal="center" vertical="center" wrapText="1" shrinkToFit="1"/>
    </xf>
    <xf numFmtId="3" fontId="11" fillId="0" borderId="23" xfId="0" applyNumberFormat="1" applyFont="1" applyBorder="1" applyAlignment="1">
      <alignment horizontal="center" vertical="center" shrinkToFit="1"/>
    </xf>
    <xf numFmtId="1" fontId="11" fillId="3" borderId="22" xfId="0" applyNumberFormat="1" applyFont="1" applyFill="1" applyBorder="1" applyAlignment="1">
      <alignment horizontal="center" vertical="center"/>
    </xf>
    <xf numFmtId="0" fontId="26" fillId="0" borderId="0" xfId="0" applyFont="1"/>
    <xf numFmtId="0" fontId="11" fillId="2" borderId="36" xfId="0" applyFont="1" applyFill="1" applyBorder="1" applyAlignment="1">
      <alignment horizontal="center" vertical="center"/>
    </xf>
    <xf numFmtId="164" fontId="25" fillId="0" borderId="41" xfId="0" applyNumberFormat="1" applyFont="1" applyBorder="1" applyAlignment="1">
      <alignment horizontal="center" vertical="center" wrapText="1" shrinkToFit="1"/>
    </xf>
    <xf numFmtId="0" fontId="2" fillId="0" borderId="31" xfId="0" applyFont="1" applyBorder="1" applyAlignment="1">
      <alignment horizontal="center" vertical="center" shrinkToFit="1"/>
    </xf>
    <xf numFmtId="0" fontId="28" fillId="0" borderId="38" xfId="0" applyFont="1" applyBorder="1" applyAlignment="1">
      <alignment horizontal="center" vertical="center" shrinkToFit="1"/>
    </xf>
    <xf numFmtId="0" fontId="28" fillId="0" borderId="40" xfId="0" applyFont="1" applyBorder="1" applyAlignment="1">
      <alignment vertical="center" shrinkToFit="1"/>
    </xf>
    <xf numFmtId="0" fontId="27" fillId="0" borderId="26" xfId="0" applyFont="1" applyBorder="1" applyAlignment="1">
      <alignment horizontal="center" shrinkToFit="1"/>
    </xf>
    <xf numFmtId="0" fontId="0" fillId="0" borderId="0" xfId="0" applyAlignment="1">
      <alignment vertical="top" wrapText="1"/>
    </xf>
    <xf numFmtId="0" fontId="0" fillId="0" borderId="0" xfId="0" applyAlignment="1">
      <alignment wrapText="1" shrinkToFit="1"/>
    </xf>
    <xf numFmtId="0" fontId="7" fillId="0" borderId="32" xfId="0" applyFont="1" applyBorder="1" applyAlignment="1">
      <alignment horizontal="center" vertical="center" wrapText="1" shrinkToFit="1"/>
    </xf>
    <xf numFmtId="0" fontId="1" fillId="0" borderId="0" xfId="0" applyFont="1"/>
    <xf numFmtId="0" fontId="1" fillId="0" borderId="0" xfId="0" applyFont="1" applyAlignment="1">
      <alignment horizontal="right"/>
    </xf>
    <xf numFmtId="3" fontId="23" fillId="0" borderId="47" xfId="0" applyNumberFormat="1" applyFont="1" applyBorder="1" applyAlignment="1">
      <alignment horizontal="center" vertical="center" wrapText="1" shrinkToFit="1"/>
    </xf>
    <xf numFmtId="164" fontId="11" fillId="0" borderId="0" xfId="0" applyNumberFormat="1" applyFont="1" applyAlignment="1" applyProtection="1">
      <alignment horizontal="center" vertical="center" shrinkToFit="1"/>
      <protection hidden="1"/>
    </xf>
    <xf numFmtId="1" fontId="18" fillId="5" borderId="48" xfId="0" applyNumberFormat="1" applyFont="1" applyFill="1" applyBorder="1" applyAlignment="1" applyProtection="1">
      <alignment horizontal="center"/>
      <protection locked="0"/>
    </xf>
    <xf numFmtId="1" fontId="18" fillId="5" borderId="48" xfId="0" applyNumberFormat="1" applyFont="1" applyFill="1" applyBorder="1" applyAlignment="1" applyProtection="1">
      <alignment horizontal="center" vertical="center" shrinkToFit="1"/>
      <protection locked="0"/>
    </xf>
    <xf numFmtId="164" fontId="10" fillId="5" borderId="29" xfId="0" applyNumberFormat="1" applyFont="1" applyFill="1" applyBorder="1" applyAlignment="1">
      <alignment horizontal="center" vertical="center" shrinkToFit="1"/>
    </xf>
    <xf numFmtId="0" fontId="17" fillId="0" borderId="33" xfId="0" applyFont="1" applyBorder="1" applyAlignment="1" applyProtection="1">
      <alignment vertical="center" shrinkToFit="1"/>
      <protection locked="0"/>
    </xf>
    <xf numFmtId="0" fontId="17" fillId="0" borderId="34" xfId="0" applyFont="1" applyBorder="1" applyAlignment="1" applyProtection="1">
      <alignment vertical="center" shrinkToFit="1"/>
      <protection locked="0"/>
    </xf>
    <xf numFmtId="0" fontId="15" fillId="0" borderId="35" xfId="0" applyFont="1" applyBorder="1" applyAlignment="1" applyProtection="1">
      <alignment vertical="center" shrinkToFit="1"/>
      <protection locked="0"/>
    </xf>
    <xf numFmtId="0" fontId="15" fillId="0" borderId="34" xfId="0" applyFont="1" applyBorder="1" applyAlignment="1" applyProtection="1">
      <alignment vertical="center" shrinkToFit="1"/>
      <protection locked="0"/>
    </xf>
    <xf numFmtId="0" fontId="0" fillId="0" borderId="16" xfId="0" applyBorder="1" applyAlignment="1">
      <alignment vertical="top" wrapText="1"/>
    </xf>
    <xf numFmtId="3" fontId="35" fillId="7" borderId="25" xfId="0" applyNumberFormat="1" applyFont="1" applyFill="1" applyBorder="1" applyAlignment="1">
      <alignment horizontal="center" vertical="center" shrinkToFit="1"/>
    </xf>
    <xf numFmtId="3" fontId="36" fillId="7" borderId="39" xfId="0" applyNumberFormat="1" applyFont="1" applyFill="1" applyBorder="1" applyAlignment="1">
      <alignment horizontal="center" vertical="center"/>
    </xf>
    <xf numFmtId="1" fontId="37" fillId="8" borderId="27" xfId="0" applyNumberFormat="1" applyFont="1" applyFill="1" applyBorder="1" applyAlignment="1">
      <alignment horizontal="center" vertical="center"/>
    </xf>
    <xf numFmtId="164" fontId="2" fillId="9" borderId="27" xfId="0" applyNumberFormat="1" applyFont="1" applyFill="1" applyBorder="1" applyAlignment="1">
      <alignment horizontal="center" shrinkToFit="1"/>
    </xf>
    <xf numFmtId="164" fontId="2" fillId="9" borderId="27" xfId="0" applyNumberFormat="1" applyFont="1" applyFill="1" applyBorder="1" applyAlignment="1">
      <alignment horizontal="center" vertical="center" shrinkToFit="1"/>
    </xf>
    <xf numFmtId="3" fontId="36" fillId="8" borderId="37" xfId="0" applyNumberFormat="1" applyFont="1" applyFill="1" applyBorder="1" applyAlignment="1">
      <alignment horizontal="center" vertical="center"/>
    </xf>
    <xf numFmtId="3" fontId="13" fillId="2" borderId="49" xfId="0" applyNumberFormat="1" applyFont="1" applyFill="1" applyBorder="1" applyAlignment="1">
      <alignment horizontal="center" vertical="center" shrinkToFit="1"/>
    </xf>
    <xf numFmtId="0" fontId="21" fillId="0" borderId="41" xfId="0" applyFont="1" applyBorder="1" applyAlignment="1">
      <alignment horizontal="right" vertical="center"/>
    </xf>
    <xf numFmtId="3" fontId="17" fillId="2" borderId="18" xfId="0" applyNumberFormat="1" applyFont="1" applyFill="1" applyBorder="1" applyAlignment="1" applyProtection="1">
      <alignment horizontal="center" vertical="center" shrinkToFit="1"/>
      <protection locked="0"/>
    </xf>
    <xf numFmtId="1" fontId="19" fillId="3" borderId="50" xfId="0" applyNumberFormat="1" applyFont="1" applyFill="1" applyBorder="1" applyAlignment="1">
      <alignment horizontal="center" vertical="center" shrinkToFit="1"/>
    </xf>
    <xf numFmtId="0" fontId="6" fillId="11" borderId="27" xfId="0" applyFont="1" applyFill="1" applyBorder="1" applyAlignment="1">
      <alignment horizontal="center" vertical="center"/>
    </xf>
    <xf numFmtId="164" fontId="2" fillId="2" borderId="2" xfId="0" applyNumberFormat="1" applyFont="1" applyFill="1" applyBorder="1" applyAlignment="1">
      <alignment horizontal="center" vertical="center" shrinkToFit="1"/>
    </xf>
    <xf numFmtId="3" fontId="33" fillId="7" borderId="39" xfId="0" applyNumberFormat="1" applyFont="1" applyFill="1" applyBorder="1" applyAlignment="1">
      <alignment horizontal="center" vertical="center"/>
    </xf>
    <xf numFmtId="3" fontId="33" fillId="8" borderId="37" xfId="0" applyNumberFormat="1" applyFont="1" applyFill="1" applyBorder="1" applyAlignment="1">
      <alignment horizontal="center" vertical="center"/>
    </xf>
    <xf numFmtId="0" fontId="0" fillId="0" borderId="0" xfId="0" applyAlignment="1">
      <alignment horizontal="center" vertical="center" wrapText="1" shrinkToFit="1"/>
    </xf>
    <xf numFmtId="0" fontId="4" fillId="2" borderId="44" xfId="0" applyFont="1" applyFill="1" applyBorder="1" applyAlignment="1">
      <alignment horizontal="center"/>
    </xf>
    <xf numFmtId="0" fontId="4" fillId="2" borderId="45" xfId="0" applyFont="1" applyFill="1" applyBorder="1" applyAlignment="1">
      <alignment horizontal="center"/>
    </xf>
    <xf numFmtId="0" fontId="4" fillId="2" borderId="46" xfId="0" applyFont="1" applyFill="1" applyBorder="1" applyAlignment="1">
      <alignment horizontal="center"/>
    </xf>
    <xf numFmtId="0" fontId="31" fillId="0" borderId="0" xfId="0" applyFont="1" applyAlignment="1">
      <alignment horizontal="center"/>
    </xf>
    <xf numFmtId="0" fontId="4" fillId="0" borderId="24" xfId="0" applyFont="1" applyBorder="1" applyAlignment="1">
      <alignment horizontal="right" shrinkToFit="1"/>
    </xf>
    <xf numFmtId="0" fontId="4" fillId="0" borderId="4" xfId="0" applyFont="1" applyBorder="1" applyAlignment="1">
      <alignment horizontal="right" shrinkToFit="1"/>
    </xf>
    <xf numFmtId="0" fontId="2" fillId="0" borderId="24" xfId="0" applyFont="1" applyBorder="1" applyAlignment="1">
      <alignment horizontal="center"/>
    </xf>
    <xf numFmtId="0" fontId="2" fillId="0" borderId="0" xfId="0" applyFont="1" applyAlignment="1">
      <alignment horizontal="center"/>
    </xf>
    <xf numFmtId="0" fontId="2" fillId="0" borderId="26" xfId="0" applyFont="1" applyBorder="1" applyAlignment="1">
      <alignment horizontal="center"/>
    </xf>
    <xf numFmtId="0" fontId="8" fillId="0" borderId="10"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3" xfId="0" applyFont="1" applyBorder="1" applyAlignment="1">
      <alignment horizontal="center" vertical="center" shrinkToFit="1"/>
    </xf>
    <xf numFmtId="0" fontId="0" fillId="0" borderId="10" xfId="0" applyBorder="1" applyAlignment="1">
      <alignment horizontal="center" vertical="top" wrapText="1"/>
    </xf>
    <xf numFmtId="0" fontId="0" fillId="0" borderId="16" xfId="0" applyBorder="1" applyAlignment="1">
      <alignment horizontal="center" vertical="top" wrapText="1"/>
    </xf>
    <xf numFmtId="0" fontId="0" fillId="0" borderId="11"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center" vertical="top" wrapText="1"/>
    </xf>
    <xf numFmtId="0" fontId="0" fillId="0" borderId="26" xfId="0" applyBorder="1" applyAlignment="1">
      <alignment horizontal="center" vertical="top" wrapText="1"/>
    </xf>
    <xf numFmtId="0" fontId="0" fillId="0" borderId="12" xfId="0" applyBorder="1" applyAlignment="1">
      <alignment horizontal="center" vertical="top" wrapText="1"/>
    </xf>
    <xf numFmtId="0" fontId="0" fillId="0" borderId="17" xfId="0" applyBorder="1" applyAlignment="1">
      <alignment horizontal="center" vertical="top" wrapText="1"/>
    </xf>
    <xf numFmtId="0" fontId="0" fillId="0" borderId="13" xfId="0" applyBorder="1" applyAlignment="1">
      <alignment horizontal="center" vertical="top" wrapText="1"/>
    </xf>
    <xf numFmtId="164" fontId="10" fillId="2" borderId="44" xfId="0" applyNumberFormat="1" applyFont="1" applyFill="1" applyBorder="1" applyAlignment="1">
      <alignment horizontal="center" vertical="center" shrinkToFit="1"/>
    </xf>
    <xf numFmtId="164" fontId="10" fillId="2" borderId="45" xfId="0" applyNumberFormat="1" applyFont="1" applyFill="1" applyBorder="1" applyAlignment="1">
      <alignment horizontal="center" vertical="center" shrinkToFit="1"/>
    </xf>
    <xf numFmtId="0" fontId="11" fillId="0" borderId="44" xfId="0" applyFont="1" applyBorder="1" applyAlignment="1">
      <alignment horizontal="center" vertical="center" shrinkToFit="1"/>
    </xf>
    <xf numFmtId="0" fontId="11" fillId="0" borderId="46" xfId="0" applyFont="1" applyBorder="1" applyAlignment="1">
      <alignment horizontal="center" vertical="center" shrinkToFit="1"/>
    </xf>
    <xf numFmtId="0" fontId="22" fillId="0" borderId="44" xfId="0" applyFont="1" applyBorder="1" applyAlignment="1">
      <alignment horizontal="center" vertical="center" wrapText="1" shrinkToFit="1"/>
    </xf>
    <xf numFmtId="0" fontId="22" fillId="0" borderId="46" xfId="0" applyFont="1" applyBorder="1" applyAlignment="1">
      <alignment horizontal="center" vertical="center" wrapText="1" shrinkToFit="1"/>
    </xf>
    <xf numFmtId="164" fontId="32" fillId="0" borderId="51" xfId="0" applyNumberFormat="1" applyFont="1" applyBorder="1" applyAlignment="1">
      <alignment horizontal="center" vertical="center" shrinkToFit="1"/>
    </xf>
    <xf numFmtId="164" fontId="32" fillId="0" borderId="52" xfId="0" applyNumberFormat="1" applyFont="1" applyBorder="1" applyAlignment="1">
      <alignment horizontal="center" vertical="center" shrinkToFit="1"/>
    </xf>
    <xf numFmtId="164" fontId="40" fillId="6" borderId="44" xfId="0" applyNumberFormat="1" applyFont="1" applyFill="1" applyBorder="1" applyAlignment="1">
      <alignment horizontal="center" vertical="center" shrinkToFit="1"/>
    </xf>
    <xf numFmtId="164" fontId="40" fillId="6" borderId="46" xfId="0" applyNumberFormat="1" applyFont="1" applyFill="1" applyBorder="1" applyAlignment="1">
      <alignment horizontal="center" vertical="center" shrinkToFit="1"/>
    </xf>
    <xf numFmtId="1" fontId="36" fillId="8" borderId="44" xfId="0" applyNumberFormat="1" applyFont="1" applyFill="1" applyBorder="1" applyAlignment="1">
      <alignment horizontal="center" vertical="center"/>
    </xf>
    <xf numFmtId="1" fontId="36" fillId="8" borderId="46" xfId="0" applyNumberFormat="1" applyFont="1" applyFill="1" applyBorder="1" applyAlignment="1">
      <alignment horizontal="center" vertical="center"/>
    </xf>
    <xf numFmtId="1" fontId="41" fillId="3" borderId="12" xfId="0" applyNumberFormat="1" applyFont="1" applyFill="1" applyBorder="1" applyAlignment="1">
      <alignment horizontal="center" vertical="center"/>
    </xf>
    <xf numFmtId="1" fontId="41" fillId="3" borderId="13" xfId="0" applyNumberFormat="1" applyFont="1" applyFill="1" applyBorder="1" applyAlignment="1">
      <alignment horizontal="center" vertical="center"/>
    </xf>
    <xf numFmtId="166" fontId="10" fillId="10" borderId="44" xfId="0" applyNumberFormat="1" applyFont="1" applyFill="1" applyBorder="1" applyAlignment="1">
      <alignment horizontal="center" vertical="center" shrinkToFit="1"/>
    </xf>
    <xf numFmtId="166" fontId="10" fillId="10" borderId="46" xfId="0" applyNumberFormat="1" applyFont="1" applyFill="1" applyBorder="1" applyAlignment="1">
      <alignment horizontal="center" vertical="center" shrinkToFit="1"/>
    </xf>
    <xf numFmtId="0" fontId="16" fillId="0" borderId="10" xfId="1" applyFont="1" applyBorder="1" applyAlignment="1">
      <alignment horizontal="center" shrinkToFit="1"/>
    </xf>
    <xf numFmtId="0" fontId="16" fillId="0" borderId="16" xfId="1" applyFont="1" applyBorder="1" applyAlignment="1">
      <alignment horizontal="center" shrinkToFit="1"/>
    </xf>
    <xf numFmtId="0" fontId="16" fillId="0" borderId="11" xfId="1" applyFont="1" applyBorder="1" applyAlignment="1">
      <alignment horizontal="center" shrinkToFit="1"/>
    </xf>
    <xf numFmtId="0" fontId="16" fillId="0" borderId="12" xfId="1" applyFont="1" applyBorder="1" applyAlignment="1">
      <alignment horizontal="center" shrinkToFit="1"/>
    </xf>
    <xf numFmtId="0" fontId="16" fillId="0" borderId="17" xfId="1" applyFont="1" applyBorder="1" applyAlignment="1">
      <alignment horizontal="center" shrinkToFit="1"/>
    </xf>
    <xf numFmtId="0" fontId="16" fillId="0" borderId="13" xfId="1" applyFont="1" applyBorder="1" applyAlignment="1">
      <alignment horizontal="center" shrinkToFit="1"/>
    </xf>
    <xf numFmtId="0" fontId="33" fillId="11" borderId="10" xfId="0" applyFont="1" applyFill="1" applyBorder="1" applyAlignment="1">
      <alignment horizontal="center" vertical="center" shrinkToFit="1"/>
    </xf>
    <xf numFmtId="0" fontId="33" fillId="11" borderId="11" xfId="0" applyFont="1" applyFill="1" applyBorder="1" applyAlignment="1">
      <alignment horizontal="center" vertical="center" shrinkToFit="1"/>
    </xf>
    <xf numFmtId="0" fontId="33" fillId="11" borderId="12" xfId="0" applyFont="1" applyFill="1" applyBorder="1" applyAlignment="1">
      <alignment horizontal="center" vertical="center" shrinkToFit="1"/>
    </xf>
    <xf numFmtId="0" fontId="33" fillId="11" borderId="13" xfId="0" applyFont="1" applyFill="1" applyBorder="1" applyAlignment="1">
      <alignment horizontal="center" vertical="center" shrinkToFit="1"/>
    </xf>
    <xf numFmtId="0" fontId="20" fillId="2" borderId="10" xfId="0" applyFont="1" applyFill="1" applyBorder="1" applyAlignment="1">
      <alignment horizontal="center" vertical="center" shrinkToFit="1"/>
    </xf>
    <xf numFmtId="0" fontId="20" fillId="2" borderId="12" xfId="0" applyFont="1" applyFill="1" applyBorder="1" applyAlignment="1">
      <alignment horizontal="center" vertical="center" shrinkToFit="1"/>
    </xf>
    <xf numFmtId="164" fontId="14" fillId="6" borderId="14" xfId="0" applyNumberFormat="1" applyFont="1" applyFill="1" applyBorder="1" applyAlignment="1">
      <alignment horizontal="center" vertical="top" shrinkToFit="1"/>
    </xf>
    <xf numFmtId="0" fontId="14" fillId="6" borderId="15" xfId="0" applyFont="1" applyFill="1" applyBorder="1" applyAlignment="1">
      <alignment horizontal="center" vertical="top" shrinkToFit="1"/>
    </xf>
    <xf numFmtId="0" fontId="0" fillId="0" borderId="10" xfId="0" applyBorder="1" applyAlignment="1">
      <alignment horizontal="center" vertical="center" wrapText="1" shrinkToFit="1"/>
    </xf>
    <xf numFmtId="0" fontId="0" fillId="0" borderId="16"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13" xfId="0" applyBorder="1" applyAlignment="1">
      <alignment horizontal="center" vertical="center" wrapText="1" shrinkToFit="1"/>
    </xf>
    <xf numFmtId="0" fontId="8" fillId="0" borderId="24" xfId="0" applyFont="1" applyBorder="1" applyAlignment="1">
      <alignment horizontal="center" vertical="center" shrinkToFit="1"/>
    </xf>
    <xf numFmtId="0" fontId="8" fillId="0" borderId="0" xfId="0" applyFont="1" applyAlignment="1">
      <alignment horizontal="center" vertical="center" shrinkToFit="1"/>
    </xf>
    <xf numFmtId="0" fontId="8" fillId="0" borderId="26" xfId="0" applyFont="1" applyBorder="1" applyAlignment="1">
      <alignment horizontal="center" vertical="center" shrinkToFit="1"/>
    </xf>
    <xf numFmtId="0" fontId="34" fillId="0" borderId="10" xfId="1" applyFont="1" applyBorder="1" applyAlignment="1">
      <alignment horizontal="center" vertical="center" shrinkToFit="1"/>
    </xf>
    <xf numFmtId="0" fontId="34" fillId="0" borderId="16"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17" xfId="0" applyFont="1" applyBorder="1" applyAlignment="1">
      <alignment horizontal="center" vertical="center" shrinkToFit="1"/>
    </xf>
    <xf numFmtId="164" fontId="14" fillId="4" borderId="14" xfId="0" applyNumberFormat="1" applyFont="1" applyFill="1" applyBorder="1" applyAlignment="1">
      <alignment horizontal="center" vertical="top" shrinkToFit="1"/>
    </xf>
    <xf numFmtId="0" fontId="14" fillId="4" borderId="15" xfId="0" applyFont="1" applyFill="1" applyBorder="1" applyAlignment="1">
      <alignment horizontal="center" vertical="top" shrinkToFit="1"/>
    </xf>
  </cellXfs>
  <cellStyles count="2">
    <cellStyle name="Hyperlink" xfId="1" builtinId="8"/>
    <cellStyle name="Normal" xfId="0" builtinId="0"/>
  </cellStyles>
  <dxfs count="28">
    <dxf>
      <font>
        <color rgb="FF9C0006"/>
      </font>
    </dxf>
    <dxf>
      <font>
        <b/>
        <i/>
        <color theme="0"/>
      </font>
      <fill>
        <patternFill>
          <bgColor rgb="FFFF0000"/>
        </patternFill>
      </fill>
    </dxf>
    <dxf>
      <fill>
        <gradientFill>
          <stop position="0">
            <color rgb="FFFF0000"/>
          </stop>
          <stop position="1">
            <color rgb="FFFFFF00"/>
          </stop>
        </gradientFill>
      </fill>
    </dxf>
    <dxf>
      <font>
        <b/>
        <i val="0"/>
        <color theme="0"/>
      </font>
      <fill>
        <patternFill>
          <bgColor rgb="FF007E39"/>
        </patternFill>
      </fill>
    </dxf>
    <dxf>
      <fill>
        <patternFill>
          <bgColor rgb="FFFF0000"/>
        </patternFill>
      </fill>
    </dxf>
    <dxf>
      <font>
        <b/>
        <i/>
        <color theme="0"/>
      </font>
      <fill>
        <patternFill>
          <bgColor rgb="FF007033"/>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i/>
        <color theme="0"/>
      </font>
      <fill>
        <patternFill>
          <bgColor rgb="FFFF0000"/>
        </patternFill>
      </fill>
    </dxf>
    <dxf>
      <fill>
        <gradientFill>
          <stop position="0">
            <color rgb="FFFF0000"/>
          </stop>
          <stop position="1">
            <color rgb="FFFFFF00"/>
          </stop>
        </gradientFill>
      </fill>
    </dxf>
    <dxf>
      <font>
        <b/>
        <i val="0"/>
        <color theme="0"/>
      </font>
      <fill>
        <patternFill>
          <bgColor rgb="FF006C31"/>
        </patternFill>
      </fill>
    </dxf>
    <dxf>
      <fill>
        <patternFill>
          <bgColor rgb="FFFF0000"/>
        </patternFill>
      </fill>
    </dxf>
    <dxf>
      <font>
        <b/>
        <i val="0"/>
        <color theme="0"/>
      </font>
      <fill>
        <patternFill>
          <bgColor rgb="FF00863D"/>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rgb="FF9C0006"/>
      </font>
    </dxf>
    <dxf>
      <font>
        <b/>
        <i/>
        <color theme="0"/>
      </font>
      <fill>
        <patternFill>
          <bgColor rgb="FFFF0000"/>
        </patternFill>
      </fill>
    </dxf>
    <dxf>
      <font>
        <b/>
        <i/>
        <color theme="0"/>
      </font>
      <fill>
        <patternFill>
          <bgColor rgb="FF00863D"/>
        </patternFill>
      </fill>
    </dxf>
  </dxfs>
  <tableStyles count="0" defaultTableStyle="TableStyleMedium2" defaultPivotStyle="PivotStyleLight16"/>
  <colors>
    <mruColors>
      <color rgb="FF007033"/>
      <color rgb="FF007E39"/>
      <color rgb="FF00863D"/>
      <color rgb="FF006C31"/>
      <color rgb="FF1ADC06"/>
      <color rgb="FFEE7AFE"/>
      <color rgb="FFFF3B3B"/>
      <color rgb="FFB7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457200</xdr:colOff>
      <xdr:row>32</xdr:row>
      <xdr:rowOff>76200</xdr:rowOff>
    </xdr:from>
    <xdr:to>
      <xdr:col>1</xdr:col>
      <xdr:colOff>569894</xdr:colOff>
      <xdr:row>32</xdr:row>
      <xdr:rowOff>183957</xdr:rowOff>
    </xdr:to>
    <xdr:sp macro="" textlink="">
      <xdr:nvSpPr>
        <xdr:cNvPr id="2" name="Isosceles Triangle 1">
          <a:extLst>
            <a:ext uri="{FF2B5EF4-FFF2-40B4-BE49-F238E27FC236}">
              <a16:creationId xmlns:a16="http://schemas.microsoft.com/office/drawing/2014/main" id="{4488A80D-DA77-443E-9476-35974B00018C}"/>
            </a:ext>
          </a:extLst>
        </xdr:cNvPr>
        <xdr:cNvSpPr/>
      </xdr:nvSpPr>
      <xdr:spPr>
        <a:xfrm>
          <a:off x="1066800" y="5958840"/>
          <a:ext cx="112694" cy="107757"/>
        </a:xfrm>
        <a:prstGeom prst="triangl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457200</xdr:colOff>
      <xdr:row>32</xdr:row>
      <xdr:rowOff>76200</xdr:rowOff>
    </xdr:from>
    <xdr:to>
      <xdr:col>1</xdr:col>
      <xdr:colOff>569894</xdr:colOff>
      <xdr:row>32</xdr:row>
      <xdr:rowOff>183957</xdr:rowOff>
    </xdr:to>
    <xdr:sp macro="" textlink="">
      <xdr:nvSpPr>
        <xdr:cNvPr id="2" name="Isosceles Triangle 1">
          <a:extLst>
            <a:ext uri="{FF2B5EF4-FFF2-40B4-BE49-F238E27FC236}">
              <a16:creationId xmlns:a16="http://schemas.microsoft.com/office/drawing/2014/main" id="{A92E260B-6B1E-4D4E-9A7D-608060CF20AE}"/>
            </a:ext>
          </a:extLst>
        </xdr:cNvPr>
        <xdr:cNvSpPr/>
      </xdr:nvSpPr>
      <xdr:spPr>
        <a:xfrm>
          <a:off x="1066800" y="5867400"/>
          <a:ext cx="112694" cy="107757"/>
        </a:xfrm>
        <a:prstGeom prst="triangl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atertenderapp.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atertenderapp.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608C2-3329-48FB-A401-751016BEB819}">
  <dimension ref="A1:J51"/>
  <sheetViews>
    <sheetView tabSelected="1" zoomScaleNormal="100" workbookViewId="0">
      <selection activeCell="C19" sqref="C19"/>
    </sheetView>
  </sheetViews>
  <sheetFormatPr defaultRowHeight="14.4" x14ac:dyDescent="0.3"/>
  <cols>
    <col min="2" max="2" width="9" bestFit="1" customWidth="1"/>
    <col min="3" max="3" width="11.44140625" bestFit="1" customWidth="1"/>
    <col min="4" max="4" width="9.21875" bestFit="1" customWidth="1"/>
  </cols>
  <sheetData>
    <row r="1" spans="2:10" ht="15" thickBot="1" x14ac:dyDescent="0.35"/>
    <row r="2" spans="2:10" ht="12" customHeight="1" x14ac:dyDescent="0.3">
      <c r="B2" s="132" t="s">
        <v>55</v>
      </c>
      <c r="C2" s="133"/>
      <c r="D2" s="133"/>
      <c r="E2" s="134"/>
      <c r="F2" s="15"/>
      <c r="G2" s="146" t="s">
        <v>47</v>
      </c>
      <c r="H2" s="147"/>
      <c r="I2" s="147"/>
      <c r="J2" s="148"/>
    </row>
    <row r="3" spans="2:10" ht="12" customHeight="1" thickBot="1" x14ac:dyDescent="0.35">
      <c r="B3" s="135"/>
      <c r="C3" s="136"/>
      <c r="D3" s="136"/>
      <c r="E3" s="137"/>
      <c r="F3" s="15"/>
      <c r="G3" s="149"/>
      <c r="H3" s="91"/>
      <c r="I3" s="91"/>
      <c r="J3" s="150"/>
    </row>
    <row r="4" spans="2:10" ht="12" customHeight="1" x14ac:dyDescent="0.3">
      <c r="B4" s="138" t="str">
        <f>IF((D31-D32)&gt;0,"Min. NOT yet met!","YES! Min. Res. ARE")</f>
        <v>YES! Min. Res. ARE</v>
      </c>
      <c r="C4" s="139"/>
      <c r="D4" s="142" t="s">
        <v>56</v>
      </c>
      <c r="E4" s="144" t="str">
        <f>D30</f>
        <v>YES!</v>
      </c>
      <c r="G4" s="149"/>
      <c r="H4" s="91"/>
      <c r="I4" s="91"/>
      <c r="J4" s="150"/>
    </row>
    <row r="5" spans="2:10" ht="12" customHeight="1" thickBot="1" x14ac:dyDescent="0.35">
      <c r="B5" s="140"/>
      <c r="C5" s="141"/>
      <c r="D5" s="143"/>
      <c r="E5" s="145"/>
      <c r="G5" s="149"/>
      <c r="H5" s="91"/>
      <c r="I5" s="91"/>
      <c r="J5" s="150"/>
    </row>
    <row r="6" spans="2:10" ht="16.05" customHeight="1" thickBot="1" x14ac:dyDescent="0.35">
      <c r="B6" s="28" t="s">
        <v>33</v>
      </c>
      <c r="C6" s="10" t="s">
        <v>36</v>
      </c>
      <c r="D6" s="7" t="s">
        <v>15</v>
      </c>
      <c r="E6" s="77">
        <f>D48</f>
        <v>8000</v>
      </c>
      <c r="G6" s="151"/>
      <c r="H6" s="152"/>
      <c r="I6" s="152"/>
      <c r="J6" s="153"/>
    </row>
    <row r="7" spans="2:10" ht="13.05" customHeight="1" thickTop="1" thickBot="1" x14ac:dyDescent="0.35">
      <c r="B7" s="29"/>
      <c r="E7" s="30"/>
      <c r="G7" s="63"/>
      <c r="H7" s="63"/>
      <c r="I7" s="63"/>
      <c r="J7" s="63"/>
    </row>
    <row r="8" spans="2:10" ht="13.05" customHeight="1" thickTop="1" thickBot="1" x14ac:dyDescent="0.35">
      <c r="B8" s="29"/>
      <c r="C8" s="65"/>
      <c r="D8" s="66" t="s">
        <v>41</v>
      </c>
      <c r="E8" s="87">
        <f>ROUNDUP(E10/E12,0)</f>
        <v>6</v>
      </c>
      <c r="G8" s="63"/>
      <c r="H8" s="63"/>
      <c r="I8" s="63"/>
      <c r="J8" s="63"/>
    </row>
    <row r="9" spans="2:10" ht="13.05" customHeight="1" thickTop="1" thickBot="1" x14ac:dyDescent="0.35">
      <c r="B9" s="29"/>
      <c r="E9" s="30"/>
      <c r="G9" s="63"/>
      <c r="H9" s="63"/>
      <c r="I9" s="63"/>
      <c r="J9" s="63"/>
    </row>
    <row r="10" spans="2:10" ht="16.05" customHeight="1" thickTop="1" thickBot="1" x14ac:dyDescent="0.35">
      <c r="B10" s="31" t="s">
        <v>5</v>
      </c>
      <c r="C10" s="11">
        <v>400</v>
      </c>
      <c r="D10" s="5" t="s">
        <v>14</v>
      </c>
      <c r="E10" s="79">
        <f>C10*1.5</f>
        <v>600</v>
      </c>
      <c r="G10" s="107" t="s">
        <v>53</v>
      </c>
      <c r="H10" s="108"/>
      <c r="I10" s="108"/>
      <c r="J10" s="109"/>
    </row>
    <row r="11" spans="2:10" ht="13.05" customHeight="1" thickTop="1" thickBot="1" x14ac:dyDescent="0.35">
      <c r="B11" s="29"/>
      <c r="E11" s="30"/>
      <c r="G11" s="110"/>
      <c r="H11" s="111"/>
      <c r="I11" s="111"/>
      <c r="J11" s="112"/>
    </row>
    <row r="12" spans="2:10" ht="16.05" customHeight="1" thickTop="1" thickBot="1" x14ac:dyDescent="0.35">
      <c r="B12" s="28" t="s">
        <v>6</v>
      </c>
      <c r="C12" s="12">
        <v>2500</v>
      </c>
      <c r="D12" s="6" t="s">
        <v>3</v>
      </c>
      <c r="E12" s="32">
        <f>(0.9*C12)/(E14+E15+E17)</f>
        <v>101.12359550561797</v>
      </c>
      <c r="G12" s="110"/>
      <c r="H12" s="111"/>
      <c r="I12" s="111"/>
      <c r="J12" s="112"/>
    </row>
    <row r="13" spans="2:10" ht="13.05" customHeight="1" thickTop="1" thickBot="1" x14ac:dyDescent="0.35">
      <c r="B13" s="29"/>
      <c r="E13" s="30"/>
      <c r="G13" s="110"/>
      <c r="H13" s="111"/>
      <c r="I13" s="111"/>
      <c r="J13" s="112"/>
    </row>
    <row r="14" spans="2:10" ht="16.05" customHeight="1" thickTop="1" thickBot="1" x14ac:dyDescent="0.35">
      <c r="B14" s="28" t="s">
        <v>7</v>
      </c>
      <c r="C14" s="12">
        <v>1000</v>
      </c>
      <c r="D14" s="23" t="s">
        <v>10</v>
      </c>
      <c r="E14" s="80">
        <f>C12/C14+C19</f>
        <v>4</v>
      </c>
      <c r="G14" s="110"/>
      <c r="H14" s="111"/>
      <c r="I14" s="111"/>
      <c r="J14" s="112"/>
    </row>
    <row r="15" spans="2:10" ht="16.05" customHeight="1" thickTop="1" thickBot="1" x14ac:dyDescent="0.35">
      <c r="B15" s="31" t="s">
        <v>8</v>
      </c>
      <c r="C15" s="10">
        <v>1000</v>
      </c>
      <c r="D15" s="24" t="s">
        <v>11</v>
      </c>
      <c r="E15" s="80">
        <f>C12/C15+C19</f>
        <v>4</v>
      </c>
      <c r="G15" s="110"/>
      <c r="H15" s="111"/>
      <c r="I15" s="111"/>
      <c r="J15" s="112"/>
    </row>
    <row r="16" spans="2:10" ht="13.05" customHeight="1" thickTop="1" thickBot="1" x14ac:dyDescent="0.35">
      <c r="B16" s="29"/>
      <c r="C16" s="22"/>
      <c r="E16" s="30"/>
      <c r="G16" s="113"/>
      <c r="H16" s="114"/>
      <c r="I16" s="114"/>
      <c r="J16" s="115"/>
    </row>
    <row r="17" spans="1:10" ht="16.05" customHeight="1" thickTop="1" thickBot="1" x14ac:dyDescent="0.35">
      <c r="B17" s="28" t="str">
        <f>IF(C6="m","Dist. Km:","Dist. Mi:")</f>
        <v>Dist. Mi:</v>
      </c>
      <c r="C17" s="21">
        <v>4</v>
      </c>
      <c r="D17" s="8" t="s">
        <v>16</v>
      </c>
      <c r="E17" s="81">
        <f>IF(C6="m",(0.65+(1.06*2*C17)),(0.65+(1.7*2*C17)))</f>
        <v>14.25</v>
      </c>
      <c r="F17" s="29"/>
      <c r="G17" s="62"/>
      <c r="H17" s="62"/>
      <c r="I17" s="62"/>
      <c r="J17" s="62"/>
    </row>
    <row r="18" spans="1:10" ht="13.05" customHeight="1" thickTop="1" thickBot="1" x14ac:dyDescent="0.35">
      <c r="B18" s="31"/>
      <c r="C18" s="3"/>
      <c r="E18" s="30"/>
    </row>
    <row r="19" spans="1:10" ht="16.05" customHeight="1" thickTop="1" thickBot="1" x14ac:dyDescent="0.35">
      <c r="B19" s="28" t="s">
        <v>9</v>
      </c>
      <c r="C19" s="13">
        <v>1.5</v>
      </c>
      <c r="D19" s="9" t="s">
        <v>12</v>
      </c>
      <c r="E19" s="81">
        <f>C19*2</f>
        <v>3</v>
      </c>
    </row>
    <row r="20" spans="1:10" ht="13.05" customHeight="1" thickTop="1" thickBot="1" x14ac:dyDescent="0.35">
      <c r="B20" s="29"/>
      <c r="C20" s="25"/>
      <c r="D20" s="26"/>
      <c r="E20" s="33"/>
      <c r="G20" s="95" t="s">
        <v>39</v>
      </c>
      <c r="H20" s="95"/>
      <c r="I20" s="95"/>
      <c r="J20" s="95"/>
    </row>
    <row r="21" spans="1:10" ht="16.8" customHeight="1" thickTop="1" thickBot="1" x14ac:dyDescent="0.35">
      <c r="B21" s="96" t="s">
        <v>34</v>
      </c>
      <c r="C21" s="97"/>
      <c r="D21" s="88">
        <f>E14+E15+E17</f>
        <v>22.25</v>
      </c>
      <c r="E21" s="41" t="s">
        <v>0</v>
      </c>
      <c r="G21" s="92" t="s">
        <v>40</v>
      </c>
      <c r="H21" s="93"/>
      <c r="I21" s="93"/>
      <c r="J21" s="94"/>
    </row>
    <row r="22" spans="1:10" ht="13.05" customHeight="1" thickTop="1" x14ac:dyDescent="0.3">
      <c r="B22" s="29"/>
      <c r="C22" s="25"/>
      <c r="D22" s="26"/>
      <c r="E22" s="30"/>
    </row>
    <row r="23" spans="1:10" ht="16.05" customHeight="1" thickBot="1" x14ac:dyDescent="0.35">
      <c r="B23" s="98" t="s">
        <v>17</v>
      </c>
      <c r="C23" s="99"/>
      <c r="D23" s="99"/>
      <c r="E23" s="100"/>
    </row>
    <row r="24" spans="1:10" ht="16.05" customHeight="1" thickTop="1" thickBot="1" x14ac:dyDescent="0.35">
      <c r="B24" s="36">
        <f>C12</f>
        <v>2500</v>
      </c>
      <c r="C24" s="2" t="s">
        <v>3</v>
      </c>
      <c r="D24" s="47">
        <f>(0.9*C12)/D21</f>
        <v>101.12359550561797</v>
      </c>
      <c r="E24" s="58" t="str">
        <f>IF(C6="m","LPM","GPM")</f>
        <v>GPM</v>
      </c>
      <c r="G24" s="91" t="s">
        <v>38</v>
      </c>
      <c r="H24" s="91"/>
      <c r="I24" s="91"/>
      <c r="J24" s="91"/>
    </row>
    <row r="25" spans="1:10" ht="13.05" customHeight="1" thickTop="1" x14ac:dyDescent="0.3">
      <c r="B25" s="29"/>
      <c r="E25" s="30"/>
      <c r="G25" s="91"/>
      <c r="H25" s="91"/>
      <c r="I25" s="91"/>
      <c r="J25" s="91"/>
    </row>
    <row r="26" spans="1:10" ht="16.05" customHeight="1" thickBot="1" x14ac:dyDescent="0.35">
      <c r="B26" s="34"/>
      <c r="C26" s="1" t="s">
        <v>27</v>
      </c>
      <c r="D26" s="4"/>
      <c r="E26" s="35" t="str">
        <f>IF(C6="m","LPM","GPM")</f>
        <v>GPM</v>
      </c>
    </row>
    <row r="27" spans="1:10" ht="16.05" customHeight="1" thickTop="1" thickBot="1" x14ac:dyDescent="0.35">
      <c r="A27" s="27"/>
      <c r="B27" s="42" t="s">
        <v>28</v>
      </c>
      <c r="C27" s="85">
        <v>24</v>
      </c>
      <c r="D27" s="20" t="s">
        <v>18</v>
      </c>
      <c r="E27" s="86">
        <f>(0.9*C12)/C27</f>
        <v>93.75</v>
      </c>
    </row>
    <row r="28" spans="1:10" ht="13.05" customHeight="1" x14ac:dyDescent="0.3">
      <c r="B28" s="101" t="s">
        <v>19</v>
      </c>
      <c r="C28" s="102"/>
      <c r="D28" s="102"/>
      <c r="E28" s="103"/>
    </row>
    <row r="29" spans="1:10" ht="12" customHeight="1" thickBot="1" x14ac:dyDescent="0.35">
      <c r="B29" s="104"/>
      <c r="C29" s="105"/>
      <c r="D29" s="105"/>
      <c r="E29" s="106"/>
    </row>
    <row r="30" spans="1:10" ht="19.8" customHeight="1" thickBot="1" x14ac:dyDescent="0.35">
      <c r="B30" s="116" t="s">
        <v>20</v>
      </c>
      <c r="C30" s="117"/>
      <c r="D30" s="124" t="str">
        <f>IF((D31-D32)&gt;0,"NO!","YES!")</f>
        <v>YES!</v>
      </c>
      <c r="E30" s="125"/>
    </row>
    <row r="31" spans="1:10" ht="19.2" customHeight="1" thickBot="1" x14ac:dyDescent="0.35">
      <c r="B31" s="118" t="s">
        <v>26</v>
      </c>
      <c r="C31" s="119"/>
      <c r="D31" s="126">
        <f>E10</f>
        <v>600</v>
      </c>
      <c r="E31" s="127"/>
    </row>
    <row r="32" spans="1:10" ht="15" customHeight="1" thickBot="1" x14ac:dyDescent="0.35">
      <c r="B32" s="120" t="s">
        <v>54</v>
      </c>
      <c r="C32" s="121"/>
      <c r="D32" s="128">
        <f>SUM(D36:D44)</f>
        <v>634</v>
      </c>
      <c r="E32" s="129"/>
    </row>
    <row r="33" spans="2:10" ht="15" customHeight="1" thickBot="1" x14ac:dyDescent="0.35">
      <c r="B33" s="122" t="s">
        <v>57</v>
      </c>
      <c r="C33" s="123"/>
      <c r="D33" s="130">
        <f>D32-D31</f>
        <v>34</v>
      </c>
      <c r="E33" s="131"/>
    </row>
    <row r="34" spans="2:10" ht="26.4" customHeight="1" thickTop="1" thickBot="1" x14ac:dyDescent="0.35">
      <c r="B34" s="84" t="s">
        <v>25</v>
      </c>
      <c r="C34" s="83">
        <f>SUM(C36:C41)</f>
        <v>16500</v>
      </c>
      <c r="D34" s="67" t="s">
        <v>30</v>
      </c>
      <c r="E34" s="71">
        <f>IF(E36&gt;0,60/E36,0)+IF(E37&gt;0,60/E37,0)+IF(E38&gt;0,60/E38,0)+IF(E39&gt;0,60/E39,0)+IF(E40&gt;0,60/E40,0)+IF(E41&gt;0,60/E41,0)+IF(E42&gt;0,60/E42,0)+IF(E43&gt;0,60/E43,0)+IF(E44&gt;0,60/E44,0)</f>
        <v>12.717391304347826</v>
      </c>
    </row>
    <row r="35" spans="2:10" ht="31.8" thickBot="1" x14ac:dyDescent="0.35">
      <c r="B35" s="64" t="s">
        <v>37</v>
      </c>
      <c r="C35" s="52" t="str">
        <f>IF(C6="m","Capacity: LITERS","Capacity: GALLONS")</f>
        <v>Capacity: GALLONS</v>
      </c>
      <c r="D35" s="51" t="str">
        <f>IF(C6="m","LPM","GPM")</f>
        <v>GPM</v>
      </c>
      <c r="E35" s="57" t="s">
        <v>4</v>
      </c>
      <c r="G35" t="s">
        <v>29</v>
      </c>
      <c r="H35" t="s">
        <v>48</v>
      </c>
    </row>
    <row r="36" spans="2:10" ht="22.2" thickTop="1" thickBot="1" x14ac:dyDescent="0.45">
      <c r="B36" s="72" t="s">
        <v>44</v>
      </c>
      <c r="C36" s="19">
        <v>2500</v>
      </c>
      <c r="D36" s="43">
        <v>101</v>
      </c>
      <c r="E36" s="69">
        <v>23</v>
      </c>
      <c r="F36" s="68"/>
      <c r="J36" s="49" t="s">
        <v>31</v>
      </c>
    </row>
    <row r="37" spans="2:10" ht="22.2" thickTop="1" thickBot="1" x14ac:dyDescent="0.35">
      <c r="B37" s="73" t="s">
        <v>42</v>
      </c>
      <c r="C37" s="18">
        <v>5000</v>
      </c>
      <c r="D37" s="44">
        <v>188</v>
      </c>
      <c r="E37" s="70">
        <v>24</v>
      </c>
      <c r="F37" s="68"/>
      <c r="H37">
        <f>1.25*E34*D46*B46</f>
        <v>10078.532608695652</v>
      </c>
    </row>
    <row r="38" spans="2:10" ht="22.2" thickTop="1" thickBot="1" x14ac:dyDescent="0.45">
      <c r="B38" s="73" t="s">
        <v>46</v>
      </c>
      <c r="C38" s="19">
        <v>2500</v>
      </c>
      <c r="D38" s="43">
        <v>101</v>
      </c>
      <c r="E38" s="69">
        <v>23</v>
      </c>
      <c r="F38" s="68"/>
      <c r="H38">
        <f>IF(C6="s",(MROUND((E34*D46*B46),500)),(MROUND((E34*D46*B46),2000)))</f>
        <v>8000</v>
      </c>
    </row>
    <row r="39" spans="2:10" ht="22.2" thickTop="1" thickBot="1" x14ac:dyDescent="0.45">
      <c r="B39" s="73" t="s">
        <v>45</v>
      </c>
      <c r="C39" s="19">
        <v>4000</v>
      </c>
      <c r="D39" s="43">
        <v>150</v>
      </c>
      <c r="E39" s="69">
        <v>24</v>
      </c>
      <c r="F39" s="68"/>
    </row>
    <row r="40" spans="2:10" ht="22.2" thickTop="1" thickBot="1" x14ac:dyDescent="0.45">
      <c r="B40" s="73" t="s">
        <v>43</v>
      </c>
      <c r="C40" s="19">
        <v>2500</v>
      </c>
      <c r="D40" s="43">
        <v>94</v>
      </c>
      <c r="E40" s="69">
        <v>24</v>
      </c>
      <c r="F40" s="68"/>
      <c r="H40">
        <f>B46*D46*(60/E34*B46)</f>
        <v>14955.897435897437</v>
      </c>
    </row>
    <row r="41" spans="2:10" ht="22.2" thickTop="1" thickBot="1" x14ac:dyDescent="0.35">
      <c r="B41" s="74" t="s">
        <v>2</v>
      </c>
      <c r="C41" s="14"/>
      <c r="D41" s="45"/>
      <c r="E41" s="70"/>
      <c r="F41" s="68"/>
    </row>
    <row r="42" spans="2:10" ht="22.2" customHeight="1" thickTop="1" thickBot="1" x14ac:dyDescent="0.35">
      <c r="B42" s="75" t="s">
        <v>21</v>
      </c>
      <c r="C42" s="18"/>
      <c r="D42" s="44"/>
      <c r="E42" s="70"/>
      <c r="F42" s="68"/>
      <c r="G42" s="107" t="s">
        <v>53</v>
      </c>
      <c r="H42" s="108"/>
      <c r="I42" s="108"/>
      <c r="J42" s="109"/>
    </row>
    <row r="43" spans="2:10" ht="22.2" customHeight="1" thickTop="1" thickBot="1" x14ac:dyDescent="0.35">
      <c r="B43" s="75" t="s">
        <v>22</v>
      </c>
      <c r="C43" s="17"/>
      <c r="D43" s="45"/>
      <c r="E43" s="70"/>
      <c r="F43" s="68"/>
      <c r="G43" s="110"/>
      <c r="H43" s="111"/>
      <c r="I43" s="111"/>
      <c r="J43" s="112"/>
    </row>
    <row r="44" spans="2:10" ht="22.2" customHeight="1" thickTop="1" thickBot="1" x14ac:dyDescent="0.35">
      <c r="B44" s="74" t="s">
        <v>23</v>
      </c>
      <c r="C44" s="14"/>
      <c r="D44" s="45"/>
      <c r="E44" s="70"/>
      <c r="F44" s="68"/>
      <c r="G44" s="110"/>
      <c r="H44" s="111"/>
      <c r="I44" s="111"/>
      <c r="J44" s="112"/>
    </row>
    <row r="45" spans="2:10" ht="6.6" customHeight="1" thickTop="1" thickBot="1" x14ac:dyDescent="0.35">
      <c r="B45" s="29"/>
      <c r="E45" s="30"/>
      <c r="G45" s="110"/>
      <c r="H45" s="111"/>
      <c r="I45" s="111"/>
      <c r="J45" s="112"/>
    </row>
    <row r="46" spans="2:10" s="55" customFormat="1" ht="18.600000000000001" thickBot="1" x14ac:dyDescent="0.4">
      <c r="B46" s="56">
        <f>IF(C36&gt;0,1,0)+IF(C37&gt;0,1,0)+IF(C38&gt;0,1,0)+IF(C39&gt;0,1,0)+IF(C40&gt;0,1,0)+IF(C41&gt;0,1,0)+IF(C42&gt;0,1,0)+IF(C43&gt;0,1,0)+IF(C44&gt;0,1,0)</f>
        <v>5</v>
      </c>
      <c r="C46" s="53" t="s">
        <v>24</v>
      </c>
      <c r="D46" s="54">
        <f>D32/B46</f>
        <v>126.8</v>
      </c>
      <c r="E46" s="61" t="str">
        <f>IF(C6="m","LPM","GPM")</f>
        <v>GPM</v>
      </c>
      <c r="G46" s="110"/>
      <c r="H46" s="111"/>
      <c r="I46" s="111"/>
      <c r="J46" s="112"/>
    </row>
    <row r="47" spans="2:10" ht="15" thickBot="1" x14ac:dyDescent="0.35">
      <c r="B47" s="29"/>
      <c r="E47" s="30"/>
      <c r="G47" s="113"/>
      <c r="H47" s="114"/>
      <c r="I47" s="114"/>
      <c r="J47" s="115"/>
    </row>
    <row r="48" spans="2:10" s="55" customFormat="1" ht="19.2" thickTop="1" thickBot="1" x14ac:dyDescent="0.4">
      <c r="B48" s="82">
        <f>E10</f>
        <v>600</v>
      </c>
      <c r="C48" s="59" t="str">
        <f>IF(C6="m","LPM needs","GPM needs")</f>
        <v>GPM needs</v>
      </c>
      <c r="D48" s="78">
        <f>IF(C6="s",(MROUND((E34*D46*B46),500)),(MROUND((E34*D46*B46),2000)))</f>
        <v>8000</v>
      </c>
      <c r="E48" s="60" t="s">
        <v>13</v>
      </c>
      <c r="G48" s="76"/>
      <c r="H48" s="76"/>
      <c r="I48" s="76"/>
      <c r="J48" s="76"/>
    </row>
    <row r="49" spans="2:10" x14ac:dyDescent="0.3">
      <c r="G49" s="62"/>
      <c r="H49" s="62"/>
      <c r="I49" s="62"/>
      <c r="J49" s="62"/>
    </row>
    <row r="50" spans="2:10" ht="14.4" customHeight="1" thickBot="1" x14ac:dyDescent="0.35">
      <c r="B50" s="95" t="s">
        <v>39</v>
      </c>
      <c r="C50" s="95"/>
      <c r="D50" s="95"/>
      <c r="E50" s="95"/>
      <c r="G50" s="91" t="s">
        <v>38</v>
      </c>
      <c r="H50" s="91"/>
      <c r="I50" s="91"/>
      <c r="J50" s="91"/>
    </row>
    <row r="51" spans="2:10" ht="16.2" thickBot="1" x14ac:dyDescent="0.35">
      <c r="B51" s="92" t="s">
        <v>40</v>
      </c>
      <c r="C51" s="93"/>
      <c r="D51" s="93"/>
      <c r="E51" s="94"/>
      <c r="G51" s="91"/>
      <c r="H51" s="91"/>
      <c r="I51" s="91"/>
      <c r="J51" s="91"/>
    </row>
  </sheetData>
  <sheetProtection algorithmName="SHA-512" hashValue="GDkPLQDpVpZb4MjecGdK2CPsR8nygckKli0bZMEwlKX6DQGmxT94vpxnJ8jtBYNa03hTZmUZNInCKEFHvmsifA==" saltValue="wFZd5YX+OZHWyrcRQ6MRaQ==" spinCount="100000" sheet="1" objects="1" scenarios="1" selectLockedCells="1"/>
  <mergeCells count="24">
    <mergeCell ref="D32:E32"/>
    <mergeCell ref="D33:E33"/>
    <mergeCell ref="G10:J16"/>
    <mergeCell ref="B2:E3"/>
    <mergeCell ref="B4:C5"/>
    <mergeCell ref="D4:D5"/>
    <mergeCell ref="E4:E5"/>
    <mergeCell ref="G2:J6"/>
    <mergeCell ref="G50:J51"/>
    <mergeCell ref="G21:J21"/>
    <mergeCell ref="G20:J20"/>
    <mergeCell ref="B50:E50"/>
    <mergeCell ref="B51:E51"/>
    <mergeCell ref="B21:C21"/>
    <mergeCell ref="B23:E23"/>
    <mergeCell ref="B28:E29"/>
    <mergeCell ref="G24:J25"/>
    <mergeCell ref="G42:J47"/>
    <mergeCell ref="B30:C30"/>
    <mergeCell ref="B31:C31"/>
    <mergeCell ref="B32:C32"/>
    <mergeCell ref="B33:C33"/>
    <mergeCell ref="D30:E30"/>
    <mergeCell ref="D31:E31"/>
  </mergeCells>
  <conditionalFormatting sqref="A1:XFD16 A28:E29 A30:B33 I29:XFD34 F35:XFD1048576 A34:E1048576 F31:F34 D30:D31 A18:XFD20 A17:D17 F17:XFD17 A22:XFD28 A21:C21 E21:XFD21 D33">
    <cfRule type="containsText" dxfId="27" priority="27" operator="containsText" text="yes">
      <formula>NOT(ISERROR(SEARCH("yes",A1)))</formula>
    </cfRule>
    <cfRule type="containsText" dxfId="26" priority="28" operator="containsText" text="no">
      <formula>NOT(ISERROR(SEARCH("no",A1)))</formula>
    </cfRule>
  </conditionalFormatting>
  <conditionalFormatting sqref="B32">
    <cfRule type="cellIs" dxfId="25" priority="60" operator="between">
      <formula>0.67*$D$31</formula>
      <formula>0</formula>
    </cfRule>
  </conditionalFormatting>
  <conditionalFormatting sqref="E17">
    <cfRule type="containsText" dxfId="24" priority="18" operator="containsText" text="yes">
      <formula>NOT(ISERROR(SEARCH("yes",E17)))</formula>
    </cfRule>
    <cfRule type="containsText" dxfId="23" priority="19" operator="containsText" text="no">
      <formula>NOT(ISERROR(SEARCH("no",E17)))</formula>
    </cfRule>
  </conditionalFormatting>
  <conditionalFormatting sqref="D21">
    <cfRule type="containsText" dxfId="22" priority="16" operator="containsText" text="yes">
      <formula>NOT(ISERROR(SEARCH("yes",D21)))</formula>
    </cfRule>
    <cfRule type="containsText" dxfId="21" priority="17" operator="containsText" text="no">
      <formula>NOT(ISERROR(SEARCH("no",D21)))</formula>
    </cfRule>
  </conditionalFormatting>
  <conditionalFormatting sqref="D32">
    <cfRule type="containsText" dxfId="20" priority="1" operator="containsText" text="yes">
      <formula>NOT(ISERROR(SEARCH("yes",D32)))</formula>
    </cfRule>
    <cfRule type="containsText" dxfId="19" priority="2" operator="containsText" text="no">
      <formula>NOT(ISERROR(SEARCH("no",D32)))</formula>
    </cfRule>
  </conditionalFormatting>
  <conditionalFormatting sqref="D32">
    <cfRule type="cellIs" dxfId="18" priority="3" operator="between">
      <formula>$D$31</formula>
      <formula>$D$32&gt;$D$31</formula>
    </cfRule>
    <cfRule type="cellIs" dxfId="17" priority="4" operator="between">
      <formula>0.67*$D$31</formula>
      <formula>$D$31</formula>
    </cfRule>
    <cfRule type="cellIs" dxfId="16" priority="5" operator="between">
      <formula>0</formula>
      <formula>0.67*$D$31</formula>
    </cfRule>
  </conditionalFormatting>
  <hyperlinks>
    <hyperlink ref="B2:E3" r:id="rId1" display="WaterTenderApp.com" xr:uid="{435B8CA5-EEB2-492E-B408-4AE0CC51F491}"/>
  </hyperlinks>
  <pageMargins left="0.25" right="0.25" top="0.75" bottom="0.75" header="0.3" footer="0.3"/>
  <pageSetup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D2E48-6437-4962-A2CB-D28A4F3ECFE9}">
  <dimension ref="A1:J51"/>
  <sheetViews>
    <sheetView topLeftCell="A28" workbookViewId="0">
      <selection activeCell="D40" sqref="D40"/>
    </sheetView>
  </sheetViews>
  <sheetFormatPr defaultRowHeight="14.4" x14ac:dyDescent="0.3"/>
  <cols>
    <col min="2" max="2" width="9" bestFit="1" customWidth="1"/>
    <col min="3" max="3" width="11.44140625" bestFit="1" customWidth="1"/>
    <col min="4" max="4" width="9.21875" bestFit="1" customWidth="1"/>
  </cols>
  <sheetData>
    <row r="1" spans="2:10" ht="15" thickBot="1" x14ac:dyDescent="0.35"/>
    <row r="2" spans="2:10" ht="12" customHeight="1" x14ac:dyDescent="0.3">
      <c r="B2" s="132" t="s">
        <v>55</v>
      </c>
      <c r="C2" s="133"/>
      <c r="D2" s="133"/>
      <c r="E2" s="134"/>
      <c r="F2" s="15"/>
      <c r="G2" s="146" t="s">
        <v>35</v>
      </c>
      <c r="H2" s="147"/>
      <c r="I2" s="147"/>
      <c r="J2" s="148"/>
    </row>
    <row r="3" spans="2:10" ht="12" customHeight="1" thickBot="1" x14ac:dyDescent="0.35">
      <c r="B3" s="135"/>
      <c r="C3" s="136"/>
      <c r="D3" s="136"/>
      <c r="E3" s="137"/>
      <c r="F3" s="15"/>
      <c r="G3" s="149"/>
      <c r="H3" s="91"/>
      <c r="I3" s="91"/>
      <c r="J3" s="150"/>
    </row>
    <row r="4" spans="2:10" ht="12" customHeight="1" x14ac:dyDescent="0.3">
      <c r="B4" s="157" t="str">
        <f>IF((D31-D32)&gt;0,"Min. NOT yet met!","YES! Min. Res. ARE")</f>
        <v>Min. NOT yet met!</v>
      </c>
      <c r="C4" s="158"/>
      <c r="D4" s="142" t="s">
        <v>56</v>
      </c>
      <c r="E4" s="161" t="str">
        <f>D30</f>
        <v>NO!</v>
      </c>
      <c r="G4" s="149"/>
      <c r="H4" s="91"/>
      <c r="I4" s="91"/>
      <c r="J4" s="150"/>
    </row>
    <row r="5" spans="2:10" ht="12" customHeight="1" thickBot="1" x14ac:dyDescent="0.35">
      <c r="B5" s="159"/>
      <c r="C5" s="160"/>
      <c r="D5" s="143"/>
      <c r="E5" s="162"/>
      <c r="G5" s="149"/>
      <c r="H5" s="91"/>
      <c r="I5" s="91"/>
      <c r="J5" s="150"/>
    </row>
    <row r="6" spans="2:10" ht="16.05" customHeight="1" thickBot="1" x14ac:dyDescent="0.35">
      <c r="B6" s="28" t="s">
        <v>33</v>
      </c>
      <c r="C6" s="10" t="s">
        <v>32</v>
      </c>
      <c r="D6" s="7" t="s">
        <v>15</v>
      </c>
      <c r="E6" s="77">
        <f>D48</f>
        <v>15000</v>
      </c>
      <c r="G6" s="151"/>
      <c r="H6" s="152"/>
      <c r="I6" s="152"/>
      <c r="J6" s="153"/>
    </row>
    <row r="7" spans="2:10" ht="13.05" customHeight="1" thickTop="1" thickBot="1" x14ac:dyDescent="0.35">
      <c r="B7" s="29"/>
      <c r="E7" s="30"/>
      <c r="G7" s="63"/>
      <c r="H7" s="63"/>
      <c r="I7" s="63"/>
      <c r="J7" s="63"/>
    </row>
    <row r="8" spans="2:10" ht="13.05" customHeight="1" thickTop="1" thickBot="1" x14ac:dyDescent="0.35">
      <c r="B8" s="29"/>
      <c r="C8" s="65"/>
      <c r="D8" s="66" t="s">
        <v>41</v>
      </c>
      <c r="E8" s="87">
        <f>ROUNDUP(E10/E12,0)</f>
        <v>6</v>
      </c>
      <c r="G8" s="63"/>
      <c r="H8" s="63"/>
      <c r="I8" s="63"/>
      <c r="J8" s="63"/>
    </row>
    <row r="9" spans="2:10" ht="13.05" customHeight="1" thickTop="1" thickBot="1" x14ac:dyDescent="0.35">
      <c r="B9" s="29"/>
      <c r="E9" s="30"/>
      <c r="G9" s="63"/>
      <c r="H9" s="63"/>
      <c r="I9" s="63"/>
      <c r="J9" s="63"/>
    </row>
    <row r="10" spans="2:10" ht="16.05" customHeight="1" thickTop="1" thickBot="1" x14ac:dyDescent="0.35">
      <c r="B10" s="31" t="s">
        <v>5</v>
      </c>
      <c r="C10" s="11">
        <v>1200</v>
      </c>
      <c r="D10" s="5" t="s">
        <v>14</v>
      </c>
      <c r="E10" s="79">
        <f>C10*1.5</f>
        <v>1800</v>
      </c>
      <c r="G10" s="107" t="s">
        <v>53</v>
      </c>
      <c r="H10" s="108"/>
      <c r="I10" s="108"/>
      <c r="J10" s="109"/>
    </row>
    <row r="11" spans="2:10" ht="13.05" customHeight="1" thickTop="1" thickBot="1" x14ac:dyDescent="0.35">
      <c r="B11" s="29"/>
      <c r="E11" s="30"/>
      <c r="G11" s="110"/>
      <c r="H11" s="111"/>
      <c r="I11" s="111"/>
      <c r="J11" s="112"/>
    </row>
    <row r="12" spans="2:10" ht="16.05" customHeight="1" thickTop="1" thickBot="1" x14ac:dyDescent="0.35">
      <c r="B12" s="28" t="s">
        <v>6</v>
      </c>
      <c r="C12" s="12">
        <v>10000</v>
      </c>
      <c r="D12" s="6" t="s">
        <v>3</v>
      </c>
      <c r="E12" s="32">
        <f>(0.9*C12)/(E14+E15+E17)</f>
        <v>338.2187147688839</v>
      </c>
      <c r="G12" s="110"/>
      <c r="H12" s="111"/>
      <c r="I12" s="111"/>
      <c r="J12" s="112"/>
    </row>
    <row r="13" spans="2:10" ht="13.05" customHeight="1" thickTop="1" thickBot="1" x14ac:dyDescent="0.35">
      <c r="B13" s="29"/>
      <c r="E13" s="30"/>
      <c r="G13" s="110"/>
      <c r="H13" s="111"/>
      <c r="I13" s="111"/>
      <c r="J13" s="112"/>
    </row>
    <row r="14" spans="2:10" ht="16.05" customHeight="1" thickTop="1" thickBot="1" x14ac:dyDescent="0.35">
      <c r="B14" s="28" t="s">
        <v>7</v>
      </c>
      <c r="C14" s="12">
        <v>4000</v>
      </c>
      <c r="D14" s="23" t="s">
        <v>10</v>
      </c>
      <c r="E14" s="80">
        <f>C12/C14+C19</f>
        <v>4.5</v>
      </c>
      <c r="G14" s="110"/>
      <c r="H14" s="111"/>
      <c r="I14" s="111"/>
      <c r="J14" s="112"/>
    </row>
    <row r="15" spans="2:10" ht="16.05" customHeight="1" thickTop="1" thickBot="1" x14ac:dyDescent="0.35">
      <c r="B15" s="31" t="s">
        <v>8</v>
      </c>
      <c r="C15" s="10">
        <v>4000</v>
      </c>
      <c r="D15" s="24" t="s">
        <v>11</v>
      </c>
      <c r="E15" s="80">
        <f>C12/C15+C19</f>
        <v>4.5</v>
      </c>
      <c r="G15" s="110"/>
      <c r="H15" s="111"/>
      <c r="I15" s="111"/>
      <c r="J15" s="112"/>
    </row>
    <row r="16" spans="2:10" ht="13.05" customHeight="1" thickTop="1" thickBot="1" x14ac:dyDescent="0.35">
      <c r="B16" s="29"/>
      <c r="C16" s="22"/>
      <c r="E16" s="30"/>
      <c r="G16" s="113"/>
      <c r="H16" s="114"/>
      <c r="I16" s="114"/>
      <c r="J16" s="115"/>
    </row>
    <row r="17" spans="1:10" ht="16.05" customHeight="1" thickTop="1" thickBot="1" x14ac:dyDescent="0.35">
      <c r="B17" s="28" t="str">
        <f>IF(C6="m","Dist. Km:","Dist. Mi:")</f>
        <v>Dist. Km:</v>
      </c>
      <c r="C17" s="21">
        <v>8</v>
      </c>
      <c r="D17" s="8" t="s">
        <v>16</v>
      </c>
      <c r="E17" s="81">
        <f>IF(C6="m",(0.65+(1.06*2*C17)),(0.65+(1.7*2*C17)))</f>
        <v>17.61</v>
      </c>
      <c r="G17" s="62"/>
      <c r="H17" s="62"/>
      <c r="I17" s="62"/>
      <c r="J17" s="62"/>
    </row>
    <row r="18" spans="1:10" ht="13.05" customHeight="1" thickTop="1" thickBot="1" x14ac:dyDescent="0.35">
      <c r="B18" s="31"/>
      <c r="C18" s="3"/>
      <c r="E18" s="30"/>
    </row>
    <row r="19" spans="1:10" ht="16.05" customHeight="1" thickTop="1" thickBot="1" x14ac:dyDescent="0.35">
      <c r="B19" s="28" t="s">
        <v>9</v>
      </c>
      <c r="C19" s="13">
        <v>2</v>
      </c>
      <c r="D19" s="9" t="s">
        <v>12</v>
      </c>
      <c r="E19" s="81">
        <f>C19*2</f>
        <v>4</v>
      </c>
    </row>
    <row r="20" spans="1:10" ht="13.05" customHeight="1" thickTop="1" thickBot="1" x14ac:dyDescent="0.35">
      <c r="B20" s="29"/>
      <c r="C20" s="25"/>
      <c r="D20" s="26"/>
      <c r="E20" s="33"/>
    </row>
    <row r="21" spans="1:10" ht="16.8" customHeight="1" thickTop="1" thickBot="1" x14ac:dyDescent="0.35">
      <c r="B21" s="96" t="s">
        <v>34</v>
      </c>
      <c r="C21" s="97"/>
      <c r="D21" s="88">
        <f>E14+E15+E17</f>
        <v>26.61</v>
      </c>
      <c r="E21" s="41" t="s">
        <v>0</v>
      </c>
      <c r="G21" s="95" t="s">
        <v>39</v>
      </c>
      <c r="H21" s="95"/>
      <c r="I21" s="95"/>
      <c r="J21" s="95"/>
    </row>
    <row r="22" spans="1:10" ht="13.05" customHeight="1" thickTop="1" thickBot="1" x14ac:dyDescent="0.35">
      <c r="B22" s="29"/>
      <c r="C22" s="25"/>
      <c r="D22" s="26"/>
      <c r="E22" s="30"/>
      <c r="G22" s="92" t="s">
        <v>40</v>
      </c>
      <c r="H22" s="93"/>
      <c r="I22" s="93"/>
      <c r="J22" s="94"/>
    </row>
    <row r="23" spans="1:10" ht="16.05" customHeight="1" thickBot="1" x14ac:dyDescent="0.35">
      <c r="B23" s="98" t="s">
        <v>17</v>
      </c>
      <c r="C23" s="99"/>
      <c r="D23" s="99"/>
      <c r="E23" s="100"/>
    </row>
    <row r="24" spans="1:10" ht="16.05" customHeight="1" thickTop="1" thickBot="1" x14ac:dyDescent="0.35">
      <c r="B24" s="36">
        <f>C12</f>
        <v>10000</v>
      </c>
      <c r="C24" s="2" t="s">
        <v>3</v>
      </c>
      <c r="D24" s="47">
        <f>(0.9*C12)/D21</f>
        <v>338.2187147688839</v>
      </c>
      <c r="E24" s="58" t="str">
        <f>IF(C6="m","LPM","GPM")</f>
        <v>LPM</v>
      </c>
    </row>
    <row r="25" spans="1:10" ht="13.05" customHeight="1" thickTop="1" x14ac:dyDescent="0.3">
      <c r="B25" s="29"/>
      <c r="E25" s="30"/>
    </row>
    <row r="26" spans="1:10" ht="16.05" customHeight="1" thickBot="1" x14ac:dyDescent="0.35">
      <c r="B26" s="34"/>
      <c r="C26" s="1" t="s">
        <v>27</v>
      </c>
      <c r="D26" s="4"/>
      <c r="E26" s="35" t="str">
        <f>IF(C6="m","LPM","GPM")</f>
        <v>LPM</v>
      </c>
    </row>
    <row r="27" spans="1:10" ht="16.05" customHeight="1" thickTop="1" thickBot="1" x14ac:dyDescent="0.35">
      <c r="A27" s="27"/>
      <c r="B27" s="42" t="s">
        <v>28</v>
      </c>
      <c r="C27" s="12">
        <v>25</v>
      </c>
      <c r="D27" s="20" t="s">
        <v>18</v>
      </c>
      <c r="E27" s="48">
        <f>(0.9*C12)/C27</f>
        <v>360</v>
      </c>
    </row>
    <row r="28" spans="1:10" ht="12" customHeight="1" thickTop="1" x14ac:dyDescent="0.3">
      <c r="B28" s="154" t="s">
        <v>19</v>
      </c>
      <c r="C28" s="155"/>
      <c r="D28" s="155"/>
      <c r="E28" s="156"/>
      <c r="F28" s="16"/>
    </row>
    <row r="29" spans="1:10" ht="12" customHeight="1" thickBot="1" x14ac:dyDescent="0.35">
      <c r="B29" s="154"/>
      <c r="C29" s="155"/>
      <c r="D29" s="155"/>
      <c r="E29" s="156"/>
      <c r="F29" s="16"/>
    </row>
    <row r="30" spans="1:10" ht="24" thickBot="1" x14ac:dyDescent="0.35">
      <c r="B30" s="116" t="s">
        <v>20</v>
      </c>
      <c r="C30" s="117"/>
      <c r="D30" s="124" t="str">
        <f>IF((D31-D32)&gt;0,"NO!","YES!")</f>
        <v>NO!</v>
      </c>
      <c r="E30" s="125"/>
    </row>
    <row r="31" spans="1:10" ht="18.600000000000001" thickBot="1" x14ac:dyDescent="0.35">
      <c r="B31" s="118" t="s">
        <v>26</v>
      </c>
      <c r="C31" s="119"/>
      <c r="D31" s="126">
        <f>E10</f>
        <v>1800</v>
      </c>
      <c r="E31" s="127"/>
    </row>
    <row r="32" spans="1:10" ht="15" customHeight="1" thickBot="1" x14ac:dyDescent="0.35">
      <c r="B32" s="120" t="s">
        <v>54</v>
      </c>
      <c r="C32" s="121"/>
      <c r="D32" s="128">
        <f>SUM(D36:D44)</f>
        <v>1631</v>
      </c>
      <c r="E32" s="129"/>
    </row>
    <row r="33" spans="2:10" ht="15" customHeight="1" thickBot="1" x14ac:dyDescent="0.35">
      <c r="B33" s="122" t="s">
        <v>57</v>
      </c>
      <c r="C33" s="123"/>
      <c r="D33" s="130">
        <f>D32-D31</f>
        <v>-169</v>
      </c>
      <c r="E33" s="131"/>
      <c r="H33" t="s">
        <v>48</v>
      </c>
    </row>
    <row r="34" spans="2:10" ht="28.8" thickTop="1" thickBot="1" x14ac:dyDescent="0.35">
      <c r="B34" s="37" t="s">
        <v>25</v>
      </c>
      <c r="C34" s="46">
        <f>SUM(C36:C41)</f>
        <v>47500</v>
      </c>
      <c r="D34" s="67" t="s">
        <v>30</v>
      </c>
      <c r="E34" s="38">
        <f>IF(E36&gt;0,60/E36,0)+IF(E37&gt;0,60/E37,0)+IF(E38&gt;0,60/E38,0)+IF(E39&gt;0,60/E39,0)+IF(E40&gt;0,60/E40,0)+IF(E41&gt;0,60/E41,0)+IF(E42&gt;0,60/E42,0)+IF(E43&gt;0,60/E43,0)+IF(E44&gt;0,60/E44,0)</f>
        <v>9.0727716727716725</v>
      </c>
      <c r="G34" s="49" t="s">
        <v>31</v>
      </c>
    </row>
    <row r="35" spans="2:10" ht="32.4" thickTop="1" thickBot="1" x14ac:dyDescent="0.35">
      <c r="B35" s="64" t="s">
        <v>37</v>
      </c>
      <c r="C35" s="52" t="str">
        <f>IF(C6="m","Capacity: LITERS","Capacity: GALLONS")</f>
        <v>Capacity: LITERS</v>
      </c>
      <c r="D35" s="51" t="str">
        <f>IF(C6="m","LPM","GPM")</f>
        <v>LPM</v>
      </c>
      <c r="E35" s="57" t="s">
        <v>4</v>
      </c>
      <c r="G35" t="s">
        <v>29</v>
      </c>
      <c r="H35" t="s">
        <v>48</v>
      </c>
    </row>
    <row r="36" spans="2:10" ht="22.2" thickTop="1" thickBot="1" x14ac:dyDescent="0.45">
      <c r="B36" s="72" t="s">
        <v>49</v>
      </c>
      <c r="C36" s="19">
        <v>10000</v>
      </c>
      <c r="D36" s="43">
        <v>338</v>
      </c>
      <c r="E36" s="39">
        <v>27</v>
      </c>
      <c r="F36" s="50"/>
    </row>
    <row r="37" spans="2:10" ht="22.2" thickTop="1" thickBot="1" x14ac:dyDescent="0.35">
      <c r="B37" s="73" t="s">
        <v>50</v>
      </c>
      <c r="C37" s="18">
        <v>12500</v>
      </c>
      <c r="D37" s="44">
        <v>404</v>
      </c>
      <c r="E37" s="40">
        <v>28</v>
      </c>
      <c r="F37" s="50"/>
      <c r="H37">
        <f>1.25*E34*D46*B46</f>
        <v>18497.113247863246</v>
      </c>
    </row>
    <row r="38" spans="2:10" ht="22.2" thickTop="1" thickBot="1" x14ac:dyDescent="0.45">
      <c r="B38" s="73" t="s">
        <v>51</v>
      </c>
      <c r="C38" s="19">
        <v>15000</v>
      </c>
      <c r="D38" s="43">
        <v>529</v>
      </c>
      <c r="E38" s="39">
        <v>26</v>
      </c>
      <c r="F38" s="50"/>
      <c r="H38">
        <f>IF(C6="s",(MROUND((E34*D46*B46),500)),(MROUND((E34*D46*B46),2000)))</f>
        <v>14000</v>
      </c>
    </row>
    <row r="39" spans="2:10" ht="22.2" thickTop="1" thickBot="1" x14ac:dyDescent="0.45">
      <c r="B39" s="73" t="s">
        <v>52</v>
      </c>
      <c r="C39" s="19">
        <v>10000</v>
      </c>
      <c r="D39" s="43">
        <v>360</v>
      </c>
      <c r="E39" s="39">
        <v>25</v>
      </c>
      <c r="F39" s="50"/>
    </row>
    <row r="40" spans="2:10" ht="22.2" thickTop="1" thickBot="1" x14ac:dyDescent="0.45">
      <c r="B40" s="75" t="s">
        <v>1</v>
      </c>
      <c r="C40" s="19"/>
      <c r="D40" s="43"/>
      <c r="E40" s="39"/>
      <c r="F40" s="50"/>
      <c r="H40">
        <f>B46*D46*(60/E34*B46)</f>
        <v>43144.478238634838</v>
      </c>
    </row>
    <row r="41" spans="2:10" ht="22.2" thickTop="1" thickBot="1" x14ac:dyDescent="0.35">
      <c r="B41" s="74" t="s">
        <v>2</v>
      </c>
      <c r="C41" s="14"/>
      <c r="D41" s="45"/>
      <c r="E41" s="40"/>
      <c r="F41" s="50"/>
    </row>
    <row r="42" spans="2:10" ht="22.2" customHeight="1" thickTop="1" thickBot="1" x14ac:dyDescent="0.35">
      <c r="B42" s="75" t="s">
        <v>21</v>
      </c>
      <c r="C42" s="18"/>
      <c r="D42" s="44"/>
      <c r="E42" s="40"/>
      <c r="F42" s="50"/>
      <c r="G42" s="107" t="s">
        <v>53</v>
      </c>
      <c r="H42" s="108"/>
      <c r="I42" s="108"/>
      <c r="J42" s="109"/>
    </row>
    <row r="43" spans="2:10" ht="22.2" customHeight="1" thickTop="1" thickBot="1" x14ac:dyDescent="0.35">
      <c r="B43" s="75" t="s">
        <v>22</v>
      </c>
      <c r="C43" s="17"/>
      <c r="D43" s="45"/>
      <c r="E43" s="40"/>
      <c r="F43" s="50"/>
      <c r="G43" s="110"/>
      <c r="H43" s="111"/>
      <c r="I43" s="111"/>
      <c r="J43" s="112"/>
    </row>
    <row r="44" spans="2:10" ht="22.2" customHeight="1" thickTop="1" thickBot="1" x14ac:dyDescent="0.35">
      <c r="B44" s="74" t="s">
        <v>23</v>
      </c>
      <c r="C44" s="14"/>
      <c r="D44" s="45"/>
      <c r="E44" s="40"/>
      <c r="F44" s="50"/>
      <c r="G44" s="110"/>
      <c r="H44" s="111"/>
      <c r="I44" s="111"/>
      <c r="J44" s="112"/>
    </row>
    <row r="45" spans="2:10" ht="6.6" customHeight="1" thickTop="1" thickBot="1" x14ac:dyDescent="0.35">
      <c r="B45" s="29"/>
      <c r="E45" s="30"/>
      <c r="G45" s="110"/>
      <c r="H45" s="111"/>
      <c r="I45" s="111"/>
      <c r="J45" s="112"/>
    </row>
    <row r="46" spans="2:10" s="55" customFormat="1" ht="18.600000000000001" thickBot="1" x14ac:dyDescent="0.4">
      <c r="B46" s="56">
        <f>IF(C36&gt;0,1,0)+IF(C37&gt;0,1,0)+IF(C38&gt;0,1,0)+IF(C39&gt;0,1,0)+IF(C40&gt;0,1,0)+IF(C41&gt;0,1,0)+IF(C42&gt;0,1,0)+IF(C43&gt;0,1,0)+IF(C44&gt;0,1,0)</f>
        <v>4</v>
      </c>
      <c r="C46" s="53" t="s">
        <v>24</v>
      </c>
      <c r="D46" s="54">
        <f>D32/B46</f>
        <v>407.75</v>
      </c>
      <c r="E46" s="61" t="str">
        <f>IF(C6="m","LPM","GPM")</f>
        <v>LPM</v>
      </c>
      <c r="G46" s="110"/>
      <c r="H46" s="111"/>
      <c r="I46" s="111"/>
      <c r="J46" s="112"/>
    </row>
    <row r="47" spans="2:10" ht="15" thickBot="1" x14ac:dyDescent="0.35">
      <c r="B47" s="29"/>
      <c r="E47" s="30"/>
      <c r="G47" s="113"/>
      <c r="H47" s="114"/>
      <c r="I47" s="114"/>
      <c r="J47" s="115"/>
    </row>
    <row r="48" spans="2:10" s="55" customFormat="1" ht="19.2" thickTop="1" thickBot="1" x14ac:dyDescent="0.4">
      <c r="B48" s="90">
        <f>E10</f>
        <v>1800</v>
      </c>
      <c r="C48" s="59" t="str">
        <f>IF(C6="m","LPM needs","GPM needs")</f>
        <v>LPM needs</v>
      </c>
      <c r="D48" s="89">
        <f>IF(C6="s",(MROUND((E34*D46*B46),500)),(MROUND((E34*D46*B46),2500)))</f>
        <v>15000</v>
      </c>
      <c r="E48" s="60" t="s">
        <v>13</v>
      </c>
      <c r="G48" s="62"/>
      <c r="H48" s="62"/>
      <c r="I48" s="62"/>
      <c r="J48" s="62"/>
    </row>
    <row r="49" spans="2:10" x14ac:dyDescent="0.3">
      <c r="G49" s="62"/>
      <c r="H49" s="62"/>
      <c r="I49" s="62"/>
      <c r="J49" s="62"/>
    </row>
    <row r="50" spans="2:10" ht="15" thickBot="1" x14ac:dyDescent="0.35">
      <c r="B50" s="95" t="s">
        <v>39</v>
      </c>
      <c r="C50" s="95"/>
      <c r="D50" s="95"/>
      <c r="E50" s="95"/>
    </row>
    <row r="51" spans="2:10" ht="16.2" thickBot="1" x14ac:dyDescent="0.35">
      <c r="B51" s="92" t="s">
        <v>40</v>
      </c>
      <c r="C51" s="93"/>
      <c r="D51" s="93"/>
      <c r="E51" s="94"/>
    </row>
  </sheetData>
  <sheetProtection algorithmName="SHA-512" hashValue="6efJB1XojE+lumsBiVr1h52QGh6uWwGXXu0h7aOwHiRZIULLhwnBnLUjPzME9fJu9vZI1w6ZIQ5TXYYRQGd2yw==" saltValue="5LK4be+yOE8RQKdA73QrqQ==" spinCount="100000" sheet="1" objects="1" scenarios="1" selectLockedCells="1"/>
  <mergeCells count="22">
    <mergeCell ref="G10:J16"/>
    <mergeCell ref="B2:E3"/>
    <mergeCell ref="G2:J6"/>
    <mergeCell ref="B4:C5"/>
    <mergeCell ref="D4:D5"/>
    <mergeCell ref="E4:E5"/>
    <mergeCell ref="B51:E51"/>
    <mergeCell ref="G21:J21"/>
    <mergeCell ref="G22:J22"/>
    <mergeCell ref="B21:C21"/>
    <mergeCell ref="B23:E23"/>
    <mergeCell ref="B28:E29"/>
    <mergeCell ref="G42:J47"/>
    <mergeCell ref="B30:C30"/>
    <mergeCell ref="D30:E30"/>
    <mergeCell ref="B31:C31"/>
    <mergeCell ref="D31:E31"/>
    <mergeCell ref="B32:C32"/>
    <mergeCell ref="D32:E32"/>
    <mergeCell ref="B33:C33"/>
    <mergeCell ref="D33:E33"/>
    <mergeCell ref="B50:E50"/>
  </mergeCells>
  <conditionalFormatting sqref="A2:XFD5 A7:XFD7 A6:D6 F6:XFD6 A9:XFD9 A8:D8 F8:XFD8 A11:XFD13 A10:D10 F10:XFD10 A14:D19 F14:XFD19 H33:XFD33 A34:XFD1048576 A27:F29 K27:XFD29 A30:A33 F30:XFD32 F33 A20:XFD26">
    <cfRule type="containsText" dxfId="15" priority="22" operator="containsText" text="yes">
      <formula>NOT(ISERROR(SEARCH("yes",A2)))</formula>
    </cfRule>
    <cfRule type="containsText" dxfId="14" priority="23" operator="containsText" text="no">
      <formula>NOT(ISERROR(SEARCH("no",A2)))</formula>
    </cfRule>
  </conditionalFormatting>
  <conditionalFormatting sqref="E6">
    <cfRule type="containsText" dxfId="13" priority="13" operator="containsText" text="yes">
      <formula>NOT(ISERROR(SEARCH("yes",E6)))</formula>
    </cfRule>
    <cfRule type="containsText" dxfId="12" priority="14" operator="containsText" text="no">
      <formula>NOT(ISERROR(SEARCH("no",E6)))</formula>
    </cfRule>
  </conditionalFormatting>
  <conditionalFormatting sqref="E8">
    <cfRule type="containsText" dxfId="11" priority="11" operator="containsText" text="yes">
      <formula>NOT(ISERROR(SEARCH("yes",E8)))</formula>
    </cfRule>
    <cfRule type="containsText" dxfId="10" priority="12" operator="containsText" text="no">
      <formula>NOT(ISERROR(SEARCH("no",E8)))</formula>
    </cfRule>
  </conditionalFormatting>
  <conditionalFormatting sqref="E10">
    <cfRule type="containsText" dxfId="9" priority="9" operator="containsText" text="yes">
      <formula>NOT(ISERROR(SEARCH("yes",E10)))</formula>
    </cfRule>
    <cfRule type="containsText" dxfId="8" priority="10" operator="containsText" text="no">
      <formula>NOT(ISERROR(SEARCH("no",E10)))</formula>
    </cfRule>
  </conditionalFormatting>
  <conditionalFormatting sqref="E14:E19">
    <cfRule type="containsText" dxfId="7" priority="7" operator="containsText" text="yes">
      <formula>NOT(ISERROR(SEARCH("yes",E14)))</formula>
    </cfRule>
    <cfRule type="containsText" dxfId="6" priority="8" operator="containsText" text="no">
      <formula>NOT(ISERROR(SEARCH("no",E14)))</formula>
    </cfRule>
  </conditionalFormatting>
  <conditionalFormatting sqref="B30:B33 D30:D33">
    <cfRule type="containsText" dxfId="5" priority="1" operator="containsText" text="yes">
      <formula>NOT(ISERROR(SEARCH("yes",B30)))</formula>
    </cfRule>
    <cfRule type="containsText" dxfId="4" priority="2" operator="containsText" text="no">
      <formula>NOT(ISERROR(SEARCH("no",B30)))</formula>
    </cfRule>
  </conditionalFormatting>
  <conditionalFormatting sqref="D32">
    <cfRule type="cellIs" dxfId="3" priority="46" operator="between">
      <formula>$D$31</formula>
      <formula>$D$32&gt;$D$31</formula>
    </cfRule>
    <cfRule type="cellIs" dxfId="2" priority="47" operator="between">
      <formula>0.67*$D$31</formula>
      <formula>$D$31</formula>
    </cfRule>
    <cfRule type="cellIs" dxfId="1" priority="48" operator="between">
      <formula>0</formula>
      <formula>0.67*$D$31</formula>
    </cfRule>
  </conditionalFormatting>
  <conditionalFormatting sqref="B32">
    <cfRule type="cellIs" dxfId="0" priority="52" operator="between">
      <formula>0.67*#REF!</formula>
      <formula>0</formula>
    </cfRule>
  </conditionalFormatting>
  <hyperlinks>
    <hyperlink ref="B2:E3" r:id="rId1" display="Water Tender Shuttle Calculator App" xr:uid="{373161F4-48AB-4402-B7B9-4E07B80ADF1B}"/>
  </hyperlinks>
  <pageMargins left="0.25" right="0.25" top="0.75" bottom="0.75" header="0.3" footer="0.3"/>
  <pageSetup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SAE Example</vt:lpstr>
      <vt:lpstr>Metric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Hoffmann</dc:creator>
  <cp:lastModifiedBy>Rich Hoffmann</cp:lastModifiedBy>
  <cp:lastPrinted>2022-03-20T16:52:40Z</cp:lastPrinted>
  <dcterms:created xsi:type="dcterms:W3CDTF">2021-02-18T05:40:02Z</dcterms:created>
  <dcterms:modified xsi:type="dcterms:W3CDTF">2023-03-10T03:31:54Z</dcterms:modified>
</cp:coreProperties>
</file>